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845" windowHeight="4815" tabRatio="762" activeTab="0"/>
  </bookViews>
  <sheets>
    <sheet name="Part-I" sheetId="1" r:id="rId1"/>
    <sheet name="Part-II" sheetId="2" r:id="rId2"/>
    <sheet name="Part-III." sheetId="3" r:id="rId3"/>
    <sheet name="Part-IV" sheetId="4" r:id="rId4"/>
    <sheet name="Part-V-A" sheetId="5" r:id="rId5"/>
    <sheet name="Part-V-B" sheetId="6" r:id="rId6"/>
    <sheet name="bank &amp; po report" sheetId="7" r:id="rId7"/>
  </sheets>
  <externalReferences>
    <externalReference r:id="rId10"/>
    <externalReference r:id="rId11"/>
  </externalReferences>
  <definedNames>
    <definedName name="_xlnm.Print_Area" localSheetId="0">'Part-I'!$A$1:$W$33</definedName>
    <definedName name="_xlnm.Print_Area" localSheetId="1">'Part-II'!$A$1:$P$35</definedName>
    <definedName name="_xlnm.Print_Area" localSheetId="3">'Part-IV'!$A$1:$L$31</definedName>
    <definedName name="_xlnm.Print_Area" localSheetId="4">'Part-V-A'!$A$1:$V$17</definedName>
    <definedName name="_xlnm.Print_Area" localSheetId="5">'Part-V-B'!$A$1:$Z$23</definedName>
    <definedName name="_xlnm.Print_Titles" localSheetId="1">'Part-II'!$7:$7</definedName>
    <definedName name="_xlnm.Print_Titles" localSheetId="2">'Part-III.'!$10:$10</definedName>
  </definedNames>
  <calcPr fullCalcOnLoad="1"/>
</workbook>
</file>

<file path=xl/comments2.xml><?xml version="1.0" encoding="utf-8"?>
<comments xmlns="http://schemas.openxmlformats.org/spreadsheetml/2006/main">
  <authors>
    <author>N.R.E.G.S.4</author>
  </authors>
  <commentList>
    <comment ref="K25" authorId="0">
      <text>
        <r>
          <rPr>
            <b/>
            <sz val="12"/>
            <rFont val="Tahoma"/>
            <family val="2"/>
          </rPr>
          <t xml:space="preserve">JAN' 12
</t>
        </r>
      </text>
    </comment>
    <comment ref="N26" authorId="0">
      <text>
        <r>
          <rPr>
            <b/>
            <sz val="12"/>
            <rFont val="Tahoma"/>
            <family val="2"/>
          </rPr>
          <t>JAN' 12</t>
        </r>
      </text>
    </comment>
    <comment ref="O26" authorId="0">
      <text>
        <r>
          <rPr>
            <b/>
            <sz val="12"/>
            <rFont val="Tahoma"/>
            <family val="2"/>
          </rPr>
          <t>JAN' 12</t>
        </r>
      </text>
    </comment>
  </commentList>
</comments>
</file>

<file path=xl/sharedStrings.xml><?xml version="1.0" encoding="utf-8"?>
<sst xmlns="http://schemas.openxmlformats.org/spreadsheetml/2006/main" count="456" uniqueCount="159">
  <si>
    <t>Sl. No.</t>
  </si>
  <si>
    <t>Cumulative No of HH issued
jobcards (Till the reporting
month)</t>
  </si>
  <si>
    <t>SC</t>
  </si>
  <si>
    <t>ST</t>
  </si>
  <si>
    <t>Others</t>
  </si>
  <si>
    <t>Total</t>
  </si>
  <si>
    <t>Cumulative No of
HH demanded
employment (Till
the reporting
month)</t>
  </si>
  <si>
    <t>Cumulative Labour
Budget estimation
of employment
provided (Till the
reporting month)</t>
  </si>
  <si>
    <t>Cumulative No
of HH provided
employment (Till
the reporting
month)</t>
  </si>
  <si>
    <t>No. of HH
working under
NREGA
during the
reporting
month</t>
  </si>
  <si>
    <t>Cumulative Labour
Budget estimation
of persondays (Till
the reporting
month)</t>
  </si>
  <si>
    <t>Cumulative Persondays generated
(in Lakhs) (till the reporting month)</t>
  </si>
  <si>
    <t>Women</t>
  </si>
  <si>
    <t>Cumulative
No of HH
completed
100 days (Till
the reporting
month</t>
  </si>
  <si>
    <t>No. of HH
which are
beneficiary
of land
reform/ IAY</t>
  </si>
  <si>
    <t>No. of
Disabled
beneficiary
individuals</t>
  </si>
  <si>
    <t>a</t>
  </si>
  <si>
    <t>b</t>
  </si>
  <si>
    <t>c</t>
  </si>
  <si>
    <t>d</t>
  </si>
  <si>
    <t>e</t>
  </si>
  <si>
    <t>Block</t>
  </si>
  <si>
    <t>Alipurduar-I</t>
  </si>
  <si>
    <t>Alipurduar-II</t>
  </si>
  <si>
    <t>Dhupguri</t>
  </si>
  <si>
    <t>Falakata</t>
  </si>
  <si>
    <t>Kalchini</t>
  </si>
  <si>
    <t>Kumargram</t>
  </si>
  <si>
    <t>Madarihat-Birpara</t>
  </si>
  <si>
    <t>Mal</t>
  </si>
  <si>
    <t>Matiali</t>
  </si>
  <si>
    <t>Maynaguri</t>
  </si>
  <si>
    <t>Nagrakata</t>
  </si>
  <si>
    <t>Rajganj</t>
  </si>
  <si>
    <t>Sadar</t>
  </si>
  <si>
    <t>Total:</t>
  </si>
  <si>
    <t>MONTHLY PROGRESS REPORT</t>
  </si>
  <si>
    <t>Jalpaiguri District</t>
  </si>
  <si>
    <t>Name of the Block</t>
  </si>
  <si>
    <t>Released last year but received during the current year</t>
  </si>
  <si>
    <t>Misc. Receipt</t>
  </si>
  <si>
    <t>Central</t>
  </si>
  <si>
    <t>State</t>
  </si>
  <si>
    <t>On unskilled wage</t>
  </si>
  <si>
    <t>On semi-skilled and skilled wage</t>
  </si>
  <si>
    <t>On material</t>
  </si>
  <si>
    <t>Line Deptt.</t>
  </si>
  <si>
    <t>G.T.</t>
  </si>
  <si>
    <t>Cumulative
Labour Budget
estimation of
Total
Expenditure (Till
the reporting
month)</t>
  </si>
  <si>
    <t>Admistrative Expenses</t>
  </si>
  <si>
    <t xml:space="preserve">Recurring </t>
  </si>
  <si>
    <t>Non-Recurring</t>
  </si>
  <si>
    <t xml:space="preserve">Water Conservation and water harvesting </t>
  </si>
  <si>
    <t>Draught Proofing</t>
  </si>
  <si>
    <t>Micro Irrigation Works</t>
  </si>
  <si>
    <t>Renovation of traditional water bodies</t>
  </si>
  <si>
    <t xml:space="preserve">Land Development </t>
  </si>
  <si>
    <t xml:space="preserve">Flood Control &amp; Protection </t>
  </si>
  <si>
    <t>Rural Connectivity</t>
  </si>
  <si>
    <t>Any other activity (approved by MRD)</t>
  </si>
  <si>
    <t>Completed works</t>
  </si>
  <si>
    <t>Ongoing Works</t>
  </si>
  <si>
    <t>Unit</t>
  </si>
  <si>
    <t>Expenditure (lac)</t>
  </si>
  <si>
    <t>No.</t>
  </si>
  <si>
    <t>Cu. Mt.</t>
  </si>
  <si>
    <t>Hec.</t>
  </si>
  <si>
    <t>Kms.</t>
  </si>
  <si>
    <t>No. of Muster Rolls
verified</t>
  </si>
  <si>
    <t xml:space="preserve">Due </t>
  </si>
  <si>
    <t>Completed</t>
  </si>
  <si>
    <t>Part-IV</t>
  </si>
  <si>
    <t>No. of Social Audits
completed</t>
  </si>
  <si>
    <t>No. of inspections
conducted (2%, 10%,
100% at the State,
District and Block
levels</t>
  </si>
  <si>
    <t>No. of Gram Sabhas
held</t>
  </si>
  <si>
    <t>No of Complaints
disposed by PO, DPCs</t>
  </si>
  <si>
    <t>Sl. No</t>
  </si>
  <si>
    <t>Gram Panchayat Level</t>
  </si>
  <si>
    <t>Block Level</t>
  </si>
  <si>
    <t>PRI Functionaries</t>
  </si>
  <si>
    <t>Vigilance &amp; Monitoring Committee Report</t>
  </si>
  <si>
    <t>Gram Rozgar Sahayak</t>
  </si>
  <si>
    <t>Accountant</t>
  </si>
  <si>
    <t>Engineers / Technical Assistants</t>
  </si>
  <si>
    <t>Programme Officer</t>
  </si>
  <si>
    <t>Computer Assistant</t>
  </si>
  <si>
    <t>Target</t>
  </si>
  <si>
    <t>Achievement</t>
  </si>
  <si>
    <t>Nos to be Trained</t>
  </si>
  <si>
    <t>Nos Trained</t>
  </si>
  <si>
    <t>MPR Part - V-A</t>
  </si>
  <si>
    <t>MPR Part - V-B</t>
  </si>
  <si>
    <t>District Level</t>
  </si>
  <si>
    <t>Works Manager &amp;
Technical Assistants</t>
  </si>
  <si>
    <t>IT Manager &amp; Computer
Assistants</t>
  </si>
  <si>
    <t>Accounts Manager</t>
  </si>
  <si>
    <t>Training Coordinator</t>
  </si>
  <si>
    <t>Coordinator for Social Audit
and Grievance Redressal</t>
  </si>
  <si>
    <t>Disposed</t>
  </si>
  <si>
    <t>District Cell</t>
  </si>
  <si>
    <t>Release During the Current year</t>
  </si>
  <si>
    <t>MPR Part-III</t>
  </si>
  <si>
    <t>Name of the District</t>
  </si>
  <si>
    <t>Provision of irrigation facility to land owned by….</t>
  </si>
  <si>
    <t>Hec</t>
  </si>
  <si>
    <t>JALPAIGURI</t>
  </si>
  <si>
    <t>&amp;</t>
  </si>
  <si>
    <r>
      <t>Total (</t>
    </r>
    <r>
      <rPr>
        <b/>
        <i/>
        <sz val="9"/>
        <rFont val="CG Omega"/>
        <family val="2"/>
      </rPr>
      <t>Unit in nos. &amp; Exp. be reported in this row)</t>
    </r>
  </si>
  <si>
    <t>Jalpaiguri</t>
  </si>
  <si>
    <t>Balance</t>
  </si>
  <si>
    <t>Minorities out of Col. 9C</t>
  </si>
  <si>
    <t>9f</t>
  </si>
  <si>
    <t>3a</t>
  </si>
  <si>
    <t>3b</t>
  </si>
  <si>
    <t>3c</t>
  </si>
  <si>
    <t>3d</t>
  </si>
  <si>
    <t>9a</t>
  </si>
  <si>
    <t>9b</t>
  </si>
  <si>
    <t>9c</t>
  </si>
  <si>
    <t>9d</t>
  </si>
  <si>
    <t>9e</t>
  </si>
  <si>
    <t>Expenditure up to prev. months</t>
  </si>
  <si>
    <t>expenditure during the month</t>
  </si>
  <si>
    <t>District Programme Coordinator</t>
  </si>
  <si>
    <t>MGNREGS, Jalpaiguri</t>
  </si>
  <si>
    <t>District Magistrate</t>
  </si>
  <si>
    <t>Actual O.B. as on 01.04.10</t>
  </si>
  <si>
    <t>The Mahatma Gandhi National Rural Employment Gurantee Act (M.G.N.R.E.G.A.)</t>
  </si>
  <si>
    <t>Total               (9+10+11+12)</t>
  </si>
  <si>
    <t>part II</t>
  </si>
  <si>
    <t>WOMEN</t>
  </si>
  <si>
    <t>avg. days</t>
  </si>
  <si>
    <t>Madarihat</t>
  </si>
  <si>
    <t>11-12</t>
  </si>
  <si>
    <t>09-10</t>
  </si>
  <si>
    <t>10-11</t>
  </si>
  <si>
    <t>Name of the Gram Panchayat</t>
  </si>
  <si>
    <t>No. of Bank Account opened</t>
  </si>
  <si>
    <t>Amount of Wages disbursed through Bank Accounts 
(in Rs.)</t>
  </si>
  <si>
    <t>No. of Post Office Account opened</t>
  </si>
  <si>
    <t>Amount of Wages disbursed through Post Office Accounts 
(in Rs.)</t>
  </si>
  <si>
    <t>Individual</t>
  </si>
  <si>
    <t>Joint</t>
  </si>
  <si>
    <t>DPC</t>
  </si>
  <si>
    <t>Total Availability                  (4+5+6+7+8)</t>
  </si>
  <si>
    <t>Bank, Postoffice Account Report</t>
  </si>
  <si>
    <t>Application Registered</t>
  </si>
  <si>
    <t>Employment Generation Report for the month of JANUARY 2012 (for the financial year 2011-12)</t>
  </si>
  <si>
    <t>Financial Performance Under NREGA During the year 2010-11 Up to the Month of JANUARY' 2012</t>
  </si>
  <si>
    <t>Cummulative Expenditure  (Rs. in lakh)</t>
  </si>
  <si>
    <r>
      <t xml:space="preserve">**  </t>
    </r>
    <r>
      <rPr>
        <sz val="12"/>
        <rFont val="CG Omega"/>
        <family val="2"/>
      </rPr>
      <t xml:space="preserve">SOME OF THE BLOCKS HAVE REFLECTED THE MANDAYS  IN THE LAST FINANCIAL YEAR ,NOW THE DUE PAYMENT IS BEING CLEARING AND SHOWN IN THE REPORTS ADNORMAL HIKE IN AVG. WAGE PAYMENT .                                                                                                                 </t>
    </r>
  </si>
  <si>
    <t>WAGE%</t>
  </si>
  <si>
    <t>avg. gp</t>
  </si>
  <si>
    <t>part I</t>
  </si>
  <si>
    <t>Physical Performance Under NREGA During the year 2010-11 Up to the Month of january' 2012</t>
  </si>
  <si>
    <t>Transparency Report Under NREGA During the year 2010-11 Up to the Month of january 2012</t>
  </si>
  <si>
    <t>FORMAT FOR MONTHLY PROGRESS REPORT - V-A (Capacity Building - Personnel Report for the Month of january' 2012)</t>
  </si>
  <si>
    <t>FORMAT FOR MONTHLY PROGRESS REPORT - V-B (Capacity Building - Training Report for the Month of january' 2012)</t>
  </si>
  <si>
    <t>JAN 2012</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</si>
</sst>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0"/>
    <numFmt numFmtId="173" formatCode="0.0000"/>
    <numFmt numFmtId="174" formatCode="0.000"/>
    <numFmt numFmtId="175" formatCode="0.0"/>
    <numFmt numFmtId="176" formatCode="0.000000"/>
    <numFmt numFmtId="177" formatCode="0.0%"/>
    <numFmt numFmtId="178" formatCode="0.0000000000000"/>
    <numFmt numFmtId="179" formatCode="0.00000000000000"/>
    <numFmt numFmtId="180" formatCode="0.000000000000"/>
    <numFmt numFmtId="181" formatCode="0.00000000000"/>
    <numFmt numFmtId="182" formatCode="0.0000000000"/>
    <numFmt numFmtId="183" formatCode="0.000000000"/>
    <numFmt numFmtId="184" formatCode="0.000000000000000"/>
    <numFmt numFmtId="185" formatCode="0.0000000000000000"/>
    <numFmt numFmtId="186" formatCode="0.00000000000000000"/>
    <numFmt numFmtId="187" formatCode="0.000000000000000000"/>
    <numFmt numFmtId="188" formatCode="0.0000000000000000000"/>
    <numFmt numFmtId="189" formatCode="0.00000000000000000000"/>
    <numFmt numFmtId="190" formatCode="0.00000000"/>
    <numFmt numFmtId="191" formatCode="0.0000000"/>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000;[Red]#,##0.00000"/>
    <numFmt numFmtId="198" formatCode="0.00000;[Red]0.00000"/>
    <numFmt numFmtId="199" formatCode="dd/mm/yyyy;@"/>
    <numFmt numFmtId="200" formatCode="0.00;[Red]0.00"/>
    <numFmt numFmtId="201" formatCode="0.000000000;[Red]0.000000000"/>
  </numFmts>
  <fonts count="182">
    <font>
      <sz val="11"/>
      <color theme="1"/>
      <name val="Calibri"/>
      <family val="2"/>
    </font>
    <font>
      <sz val="11"/>
      <color indexed="8"/>
      <name val="Calibri"/>
      <family val="2"/>
    </font>
    <font>
      <sz val="10"/>
      <name val="Arial"/>
      <family val="2"/>
    </font>
    <font>
      <b/>
      <u val="single"/>
      <sz val="12"/>
      <name val="Book Antiqua"/>
      <family val="1"/>
    </font>
    <font>
      <b/>
      <sz val="10"/>
      <name val="Book Antiqua"/>
      <family val="1"/>
    </font>
    <font>
      <sz val="12"/>
      <name val="Blippo Blk BT"/>
      <family val="5"/>
    </font>
    <font>
      <sz val="10"/>
      <name val="Book Antiqua"/>
      <family val="1"/>
    </font>
    <font>
      <sz val="26"/>
      <name val="Cooper BlkItHd BT"/>
      <family val="1"/>
    </font>
    <font>
      <b/>
      <sz val="14"/>
      <name val="Copperplate Gothic Light"/>
      <family val="2"/>
    </font>
    <font>
      <b/>
      <u val="single"/>
      <sz val="14"/>
      <name val="Book Antiqua"/>
      <family val="1"/>
    </font>
    <font>
      <b/>
      <sz val="12"/>
      <name val="Book Antiqua"/>
      <family val="1"/>
    </font>
    <font>
      <b/>
      <sz val="12"/>
      <name val="CG Omega"/>
      <family val="2"/>
    </font>
    <font>
      <sz val="10"/>
      <name val="CG Omega"/>
      <family val="2"/>
    </font>
    <font>
      <sz val="12"/>
      <name val="CG Omega"/>
      <family val="2"/>
    </font>
    <font>
      <b/>
      <sz val="11"/>
      <name val="CG Omega"/>
      <family val="2"/>
    </font>
    <font>
      <b/>
      <sz val="8"/>
      <name val="CG Omega"/>
      <family val="2"/>
    </font>
    <font>
      <b/>
      <sz val="14"/>
      <name val="CG Omega"/>
      <family val="2"/>
    </font>
    <font>
      <b/>
      <i/>
      <sz val="11"/>
      <name val="CG Omega"/>
      <family val="2"/>
    </font>
    <font>
      <b/>
      <sz val="9"/>
      <name val="CG Omega"/>
      <family val="2"/>
    </font>
    <font>
      <b/>
      <sz val="20"/>
      <name val="Copperplate Gothic Light"/>
      <family val="2"/>
    </font>
    <font>
      <b/>
      <i/>
      <sz val="16"/>
      <name val="Book Antiqua"/>
      <family val="1"/>
    </font>
    <font>
      <b/>
      <i/>
      <u val="single"/>
      <sz val="14"/>
      <name val="Book Antiqua"/>
      <family val="1"/>
    </font>
    <font>
      <b/>
      <sz val="10"/>
      <name val="Trebuchet MS"/>
      <family val="2"/>
    </font>
    <font>
      <sz val="9"/>
      <name val="CG Omega"/>
      <family val="2"/>
    </font>
    <font>
      <sz val="8"/>
      <name val="CG Omega"/>
      <family val="2"/>
    </font>
    <font>
      <b/>
      <sz val="11"/>
      <name val="Trebuchet MS"/>
      <family val="2"/>
    </font>
    <font>
      <sz val="12"/>
      <name val="Trebuchet MS"/>
      <family val="2"/>
    </font>
    <font>
      <sz val="8"/>
      <name val="Calibri"/>
      <family val="2"/>
    </font>
    <font>
      <u val="single"/>
      <sz val="10"/>
      <color indexed="36"/>
      <name val="Arial"/>
      <family val="2"/>
    </font>
    <font>
      <u val="single"/>
      <sz val="10"/>
      <color indexed="12"/>
      <name val="Arial"/>
      <family val="2"/>
    </font>
    <font>
      <sz val="8"/>
      <name val="Arial"/>
      <family val="2"/>
    </font>
    <font>
      <b/>
      <sz val="16"/>
      <name val="Garamond"/>
      <family val="1"/>
    </font>
    <font>
      <sz val="10"/>
      <name val="Garamond"/>
      <family val="1"/>
    </font>
    <font>
      <sz val="12"/>
      <name val="Arial"/>
      <family val="2"/>
    </font>
    <font>
      <sz val="10"/>
      <name val="Trebuchet MS"/>
      <family val="2"/>
    </font>
    <font>
      <b/>
      <sz val="10"/>
      <color indexed="8"/>
      <name val="Trebuchet MS"/>
      <family val="2"/>
    </font>
    <font>
      <b/>
      <sz val="14"/>
      <name val="Garamond"/>
      <family val="1"/>
    </font>
    <font>
      <sz val="10"/>
      <color indexed="16"/>
      <name val="Trebuchet MS"/>
      <family val="2"/>
    </font>
    <font>
      <b/>
      <sz val="10"/>
      <color indexed="16"/>
      <name val="Trebuchet MS"/>
      <family val="2"/>
    </font>
    <font>
      <sz val="8"/>
      <color indexed="16"/>
      <name val="Trebuchet MS"/>
      <family val="2"/>
    </font>
    <font>
      <b/>
      <i/>
      <u val="single"/>
      <sz val="10"/>
      <color indexed="16"/>
      <name val="Trebuchet MS"/>
      <family val="2"/>
    </font>
    <font>
      <b/>
      <u val="single"/>
      <sz val="10"/>
      <color indexed="16"/>
      <name val="Trebuchet MS"/>
      <family val="2"/>
    </font>
    <font>
      <sz val="26"/>
      <name val="Baskerville Old Face"/>
      <family val="1"/>
    </font>
    <font>
      <b/>
      <u val="single"/>
      <sz val="12"/>
      <color indexed="8"/>
      <name val="Calibri"/>
      <family val="2"/>
    </font>
    <font>
      <sz val="18"/>
      <color indexed="8"/>
      <name val="Cooper BlkItHd BT"/>
      <family val="1"/>
    </font>
    <font>
      <b/>
      <u val="single"/>
      <sz val="14"/>
      <color indexed="8"/>
      <name val="Book Antiqua"/>
      <family val="1"/>
    </font>
    <font>
      <b/>
      <i/>
      <sz val="14"/>
      <color indexed="8"/>
      <name val="Book Antiqua"/>
      <family val="1"/>
    </font>
    <font>
      <b/>
      <i/>
      <u val="single"/>
      <sz val="10"/>
      <color indexed="8"/>
      <name val="Trebuchet MS"/>
      <family val="2"/>
    </font>
    <font>
      <b/>
      <sz val="12"/>
      <name val="Trebuchet MS"/>
      <family val="2"/>
    </font>
    <font>
      <sz val="11"/>
      <name val="Calibri"/>
      <family val="2"/>
    </font>
    <font>
      <b/>
      <i/>
      <u val="single"/>
      <sz val="11"/>
      <name val="CG Omega"/>
      <family val="2"/>
    </font>
    <font>
      <sz val="11"/>
      <name val="Arial Narrow"/>
      <family val="2"/>
    </font>
    <font>
      <sz val="12"/>
      <name val="Book Antiqua"/>
      <family val="1"/>
    </font>
    <font>
      <sz val="20"/>
      <name val="Book Antiqua"/>
      <family val="1"/>
    </font>
    <font>
      <sz val="14"/>
      <name val="Book Antiqua"/>
      <family val="1"/>
    </font>
    <font>
      <sz val="16"/>
      <name val="Book Antiqua"/>
      <family val="1"/>
    </font>
    <font>
      <b/>
      <sz val="14"/>
      <name val="Book Antiqua"/>
      <family val="1"/>
    </font>
    <font>
      <sz val="16"/>
      <name val="Blippo Blk BT"/>
      <family val="5"/>
    </font>
    <font>
      <b/>
      <i/>
      <sz val="9"/>
      <name val="CG Omega"/>
      <family val="2"/>
    </font>
    <font>
      <b/>
      <sz val="12"/>
      <name val="Arial"/>
      <family val="2"/>
    </font>
    <font>
      <b/>
      <u val="single"/>
      <sz val="12"/>
      <color indexed="8"/>
      <name val="Bookman Old Style"/>
      <family val="1"/>
    </font>
    <font>
      <b/>
      <sz val="14"/>
      <color indexed="8"/>
      <name val="Trebuchet MS"/>
      <family val="2"/>
    </font>
    <font>
      <b/>
      <sz val="14"/>
      <name val="Trebuchet MS"/>
      <family val="2"/>
    </font>
    <font>
      <b/>
      <sz val="14"/>
      <color indexed="8"/>
      <name val="Tahoma"/>
      <family val="2"/>
    </font>
    <font>
      <b/>
      <sz val="14"/>
      <name val="Tahoma"/>
      <family val="2"/>
    </font>
    <font>
      <b/>
      <u val="single"/>
      <sz val="10"/>
      <name val="CG Omega"/>
      <family val="2"/>
    </font>
    <font>
      <b/>
      <i/>
      <sz val="14"/>
      <name val="CG Omega"/>
      <family val="2"/>
    </font>
    <font>
      <sz val="12"/>
      <color indexed="16"/>
      <name val="Trebuchet MS"/>
      <family val="2"/>
    </font>
    <font>
      <sz val="12"/>
      <name val="Palatino Linotype"/>
      <family val="1"/>
    </font>
    <font>
      <b/>
      <sz val="12"/>
      <name val="Tahoma"/>
      <family val="2"/>
    </font>
    <font>
      <sz val="22"/>
      <name val="Cooper BlkItHd BT"/>
      <family val="1"/>
    </font>
    <font>
      <sz val="11"/>
      <name val="Bookman Old Style"/>
      <family val="1"/>
    </font>
    <font>
      <sz val="14"/>
      <name val="Arial Narrow"/>
      <family val="2"/>
    </font>
    <font>
      <sz val="12"/>
      <name val="Arial Narrow"/>
      <family val="2"/>
    </font>
    <font>
      <b/>
      <sz val="10"/>
      <name val="Arial"/>
      <family val="2"/>
    </font>
    <font>
      <sz val="11"/>
      <name val="CG Omega"/>
      <family val="2"/>
    </font>
    <font>
      <u val="single"/>
      <sz val="12"/>
      <name val="Book Antiqua"/>
      <family val="1"/>
    </font>
    <font>
      <sz val="14"/>
      <name val="Copperplate Gothic Light"/>
      <family val="2"/>
    </font>
    <font>
      <u val="single"/>
      <sz val="14"/>
      <name val="Book Antiqua"/>
      <family val="1"/>
    </font>
    <font>
      <u val="single"/>
      <sz val="14"/>
      <name val="Bookman Old Style"/>
      <family val="1"/>
    </font>
    <font>
      <sz val="10"/>
      <name val="Bookman Old Style"/>
      <family val="1"/>
    </font>
    <font>
      <b/>
      <sz val="11"/>
      <name val="Copperplate Gothic Light"/>
      <family val="2"/>
    </font>
    <font>
      <b/>
      <sz val="11"/>
      <name val="Book Antiqua"/>
      <family val="1"/>
    </font>
    <font>
      <b/>
      <u val="single"/>
      <sz val="11"/>
      <name val="CG Omega"/>
      <family val="2"/>
    </font>
    <font>
      <sz val="11"/>
      <name val="Book Antiqua"/>
      <family val="1"/>
    </font>
    <font>
      <b/>
      <sz val="11"/>
      <name val="CentSchbook Mono BT"/>
      <family val="3"/>
    </font>
    <font>
      <sz val="14"/>
      <name val="CG Omega"/>
      <family val="2"/>
    </font>
    <font>
      <sz val="14"/>
      <name val="Palatino Linotype"/>
      <family val="1"/>
    </font>
    <font>
      <sz val="16"/>
      <name val="Arial Narrow"/>
      <family val="2"/>
    </font>
    <font>
      <u val="single"/>
      <sz val="16"/>
      <name val="Book Antiqua"/>
      <family val="1"/>
    </font>
    <font>
      <u val="single"/>
      <sz val="16"/>
      <name val="Bookman Old Style"/>
      <family val="1"/>
    </font>
    <font>
      <b/>
      <sz val="12"/>
      <color indexed="8"/>
      <name val="Arial"/>
      <family val="2"/>
    </font>
    <font>
      <sz val="14"/>
      <name val="Arial"/>
      <family val="2"/>
    </font>
    <font>
      <sz val="11"/>
      <name val="Arial"/>
      <family val="2"/>
    </font>
    <font>
      <b/>
      <sz val="16"/>
      <name val="Lucida Bright"/>
      <family val="1"/>
    </font>
    <font>
      <b/>
      <sz val="12"/>
      <name val="Lucida Bright"/>
      <family val="1"/>
    </font>
    <font>
      <b/>
      <sz val="14"/>
      <name val="Lucida Bright"/>
      <family val="1"/>
    </font>
    <font>
      <sz val="16"/>
      <color indexed="8"/>
      <name val="Arial"/>
      <family val="2"/>
    </font>
    <font>
      <sz val="14"/>
      <name val="Calibri"/>
      <family val="2"/>
    </font>
    <font>
      <b/>
      <sz val="18"/>
      <name val="Lucida Bright"/>
      <family val="1"/>
    </font>
    <font>
      <b/>
      <sz val="14"/>
      <name val="CentSchbook Mono BT"/>
      <family val="3"/>
    </font>
    <font>
      <b/>
      <sz val="10"/>
      <color indexed="8"/>
      <name val="Tahoma"/>
      <family val="2"/>
    </font>
    <font>
      <sz val="10"/>
      <name val="Bodoni Bd BT"/>
      <family val="1"/>
    </font>
    <font>
      <u val="single"/>
      <sz val="14"/>
      <name val="Arial Narrow"/>
      <family val="2"/>
    </font>
    <font>
      <sz val="14"/>
      <name val="Trebuchet MS"/>
      <family val="2"/>
    </font>
    <font>
      <sz val="18"/>
      <name val="Book Antiqua"/>
      <family val="1"/>
    </font>
    <font>
      <b/>
      <i/>
      <sz val="9"/>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rebuchet MS"/>
      <family val="2"/>
    </font>
    <font>
      <b/>
      <sz val="14"/>
      <color indexed="10"/>
      <name val="Calibri"/>
      <family val="2"/>
    </font>
    <font>
      <b/>
      <sz val="14"/>
      <color indexed="10"/>
      <name val="Trebuchet MS"/>
      <family val="2"/>
    </font>
    <font>
      <b/>
      <sz val="16"/>
      <color indexed="10"/>
      <name val="Lucida Bright"/>
      <family val="1"/>
    </font>
    <font>
      <b/>
      <sz val="14"/>
      <color indexed="8"/>
      <name val="CG Omega"/>
      <family val="2"/>
    </font>
    <font>
      <sz val="14"/>
      <color indexed="10"/>
      <name val="CG Omega"/>
      <family val="2"/>
    </font>
    <font>
      <b/>
      <sz val="14"/>
      <color indexed="10"/>
      <name val="CG Omega"/>
      <family val="2"/>
    </font>
    <font>
      <sz val="14"/>
      <color indexed="8"/>
      <name val="Trebuchet MS"/>
      <family val="2"/>
    </font>
    <font>
      <sz val="14"/>
      <color indexed="10"/>
      <name val="Calibri"/>
      <family val="2"/>
    </font>
    <font>
      <sz val="14"/>
      <color indexed="8"/>
      <name val="Calibri"/>
      <family val="2"/>
    </font>
    <font>
      <sz val="14"/>
      <color indexed="8"/>
      <name val="Book Antiqua"/>
      <family val="1"/>
    </font>
    <font>
      <sz val="14"/>
      <color indexed="8"/>
      <name val="Arial"/>
      <family val="2"/>
    </font>
    <font>
      <u val="single"/>
      <sz val="16"/>
      <color indexed="8"/>
      <name val="Calibri"/>
      <family val="2"/>
    </font>
    <font>
      <sz val="11"/>
      <color indexed="8"/>
      <name val="Bookman Old Style"/>
      <family val="1"/>
    </font>
    <font>
      <sz val="11"/>
      <color indexed="8"/>
      <name val="CG Omega"/>
      <family val="2"/>
    </font>
    <font>
      <sz val="10"/>
      <color indexed="8"/>
      <name val="Bodoni Bd BT"/>
      <family val="1"/>
    </font>
    <font>
      <i/>
      <sz val="12"/>
      <color indexed="8"/>
      <name val="Calibri"/>
      <family val="2"/>
    </font>
    <font>
      <b/>
      <sz val="16"/>
      <color indexed="8"/>
      <name val="Times New Roman"/>
      <family val="1"/>
    </font>
    <font>
      <sz val="10"/>
      <color indexed="8"/>
      <name val="Calibri"/>
      <family val="0"/>
    </font>
    <font>
      <sz val="8.4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Cooper BlkItHd BT"/>
      <family val="1"/>
    </font>
    <font>
      <b/>
      <sz val="10"/>
      <color theme="1"/>
      <name val="Trebuchet MS"/>
      <family val="2"/>
    </font>
    <font>
      <b/>
      <i/>
      <u val="single"/>
      <sz val="10"/>
      <color theme="1"/>
      <name val="Trebuchet MS"/>
      <family val="2"/>
    </font>
    <font>
      <b/>
      <sz val="11"/>
      <color theme="1"/>
      <name val="Trebuchet MS"/>
      <family val="2"/>
    </font>
    <font>
      <b/>
      <sz val="14"/>
      <color rgb="FFFF0000"/>
      <name val="Calibri"/>
      <family val="2"/>
    </font>
    <font>
      <b/>
      <sz val="14"/>
      <color rgb="FFFF0000"/>
      <name val="Trebuchet MS"/>
      <family val="2"/>
    </font>
    <font>
      <b/>
      <sz val="16"/>
      <color rgb="FFFF0000"/>
      <name val="Lucida Bright"/>
      <family val="1"/>
    </font>
    <font>
      <b/>
      <sz val="14"/>
      <color rgb="FF000000"/>
      <name val="CG Omega"/>
      <family val="2"/>
    </font>
    <font>
      <sz val="14"/>
      <color rgb="FFFF0000"/>
      <name val="CG Omega"/>
      <family val="2"/>
    </font>
    <font>
      <b/>
      <sz val="14"/>
      <color rgb="FFFF0000"/>
      <name val="CG Omega"/>
      <family val="2"/>
    </font>
    <font>
      <b/>
      <sz val="14"/>
      <color theme="1"/>
      <name val="Trebuchet MS"/>
      <family val="2"/>
    </font>
    <font>
      <sz val="14"/>
      <color theme="1"/>
      <name val="Trebuchet MS"/>
      <family val="2"/>
    </font>
    <font>
      <sz val="14"/>
      <color rgb="FFFF0000"/>
      <name val="Calibri"/>
      <family val="2"/>
    </font>
    <font>
      <sz val="14"/>
      <color theme="1"/>
      <name val="Calibri"/>
      <family val="2"/>
    </font>
    <font>
      <sz val="14"/>
      <color theme="1"/>
      <name val="Book Antiqua"/>
      <family val="1"/>
    </font>
    <font>
      <sz val="14"/>
      <color theme="1"/>
      <name val="Arial"/>
      <family val="2"/>
    </font>
    <font>
      <u val="single"/>
      <sz val="16"/>
      <color theme="1"/>
      <name val="Calibri"/>
      <family val="2"/>
    </font>
    <font>
      <sz val="11"/>
      <color theme="1"/>
      <name val="Bookman Old Style"/>
      <family val="1"/>
    </font>
    <font>
      <sz val="11"/>
      <color theme="1"/>
      <name val="CG Omega"/>
      <family val="2"/>
    </font>
    <font>
      <sz val="10"/>
      <color theme="1"/>
      <name val="Bodoni Bd BT"/>
      <family val="1"/>
    </font>
    <font>
      <i/>
      <sz val="12"/>
      <color theme="1"/>
      <name val="Calibri"/>
      <family val="2"/>
    </font>
    <font>
      <b/>
      <sz val="16"/>
      <color rgb="FF000000"/>
      <name val="Times New Roman"/>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3" fillId="14" borderId="0" applyNumberFormat="0" applyBorder="0" applyAlignment="0" applyProtection="0"/>
    <xf numFmtId="0" fontId="143" fillId="15" borderId="0" applyNumberFormat="0" applyBorder="0" applyAlignment="0" applyProtection="0"/>
    <xf numFmtId="0" fontId="143" fillId="16" borderId="0" applyNumberFormat="0" applyBorder="0" applyAlignment="0" applyProtection="0"/>
    <xf numFmtId="0" fontId="143" fillId="17" borderId="0" applyNumberFormat="0" applyBorder="0" applyAlignment="0" applyProtection="0"/>
    <xf numFmtId="0" fontId="143" fillId="18" borderId="0" applyNumberFormat="0" applyBorder="0" applyAlignment="0" applyProtection="0"/>
    <xf numFmtId="0" fontId="143" fillId="19"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43" fillId="22" borderId="0" applyNumberFormat="0" applyBorder="0" applyAlignment="0" applyProtection="0"/>
    <xf numFmtId="0" fontId="143" fillId="23" borderId="0" applyNumberFormat="0" applyBorder="0" applyAlignment="0" applyProtection="0"/>
    <xf numFmtId="0" fontId="143" fillId="24" borderId="0" applyNumberFormat="0" applyBorder="0" applyAlignment="0" applyProtection="0"/>
    <xf numFmtId="0" fontId="143" fillId="25" borderId="0" applyNumberFormat="0" applyBorder="0" applyAlignment="0" applyProtection="0"/>
    <xf numFmtId="0" fontId="144" fillId="26" borderId="0" applyNumberFormat="0" applyBorder="0" applyAlignment="0" applyProtection="0"/>
    <xf numFmtId="0" fontId="145" fillId="27" borderId="1" applyNumberFormat="0" applyAlignment="0" applyProtection="0"/>
    <xf numFmtId="0" fontId="1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7" fillId="0" borderId="0" applyNumberFormat="0" applyFill="0" applyBorder="0" applyAlignment="0" applyProtection="0"/>
    <xf numFmtId="0" fontId="28" fillId="0" borderId="0" applyNumberFormat="0" applyFill="0" applyBorder="0" applyAlignment="0" applyProtection="0"/>
    <xf numFmtId="0" fontId="148" fillId="29" borderId="0" applyNumberFormat="0" applyBorder="0" applyAlignment="0" applyProtection="0"/>
    <xf numFmtId="0" fontId="149" fillId="0" borderId="3" applyNumberFormat="0" applyFill="0" applyAlignment="0" applyProtection="0"/>
    <xf numFmtId="0" fontId="150" fillId="0" borderId="4" applyNumberFormat="0" applyFill="0" applyAlignment="0" applyProtection="0"/>
    <xf numFmtId="0" fontId="151" fillId="0" borderId="5" applyNumberFormat="0" applyFill="0" applyAlignment="0" applyProtection="0"/>
    <xf numFmtId="0" fontId="151" fillId="0" borderId="0" applyNumberFormat="0" applyFill="0" applyBorder="0" applyAlignment="0" applyProtection="0"/>
    <xf numFmtId="0" fontId="29" fillId="0" borderId="0" applyNumberFormat="0" applyFill="0" applyBorder="0" applyAlignment="0" applyProtection="0"/>
    <xf numFmtId="0" fontId="152" fillId="30" borderId="1" applyNumberFormat="0" applyAlignment="0" applyProtection="0"/>
    <xf numFmtId="0" fontId="153" fillId="0" borderId="6" applyNumberFormat="0" applyFill="0" applyAlignment="0" applyProtection="0"/>
    <xf numFmtId="0" fontId="15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155"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56" fillId="0" borderId="0" applyNumberFormat="0" applyFill="0" applyBorder="0" applyAlignment="0" applyProtection="0"/>
    <xf numFmtId="0" fontId="157" fillId="0" borderId="9" applyNumberFormat="0" applyFill="0" applyAlignment="0" applyProtection="0"/>
    <xf numFmtId="0" fontId="158" fillId="0" borderId="0" applyNumberFormat="0" applyFill="0" applyBorder="0" applyAlignment="0" applyProtection="0"/>
  </cellStyleXfs>
  <cellXfs count="535">
    <xf numFmtId="0" fontId="0" fillId="0" borderId="0" xfId="0" applyFont="1" applyAlignment="1">
      <alignment/>
    </xf>
    <xf numFmtId="0" fontId="6" fillId="0" borderId="0" xfId="57" applyFont="1">
      <alignment/>
      <protection/>
    </xf>
    <xf numFmtId="0" fontId="11" fillId="0" borderId="0" xfId="57" applyFont="1">
      <alignment/>
      <protection/>
    </xf>
    <xf numFmtId="0" fontId="12" fillId="0" borderId="0" xfId="57" applyFont="1">
      <alignment/>
      <protection/>
    </xf>
    <xf numFmtId="0" fontId="0" fillId="0" borderId="0" xfId="0" applyFont="1" applyAlignment="1">
      <alignment/>
    </xf>
    <xf numFmtId="0" fontId="47" fillId="0" borderId="10" xfId="57" applyFont="1" applyFill="1" applyBorder="1" applyAlignment="1">
      <alignment horizontal="center" vertical="center" wrapText="1"/>
      <protection/>
    </xf>
    <xf numFmtId="0" fontId="3" fillId="0" borderId="0" xfId="63" applyFont="1" applyAlignment="1">
      <alignment/>
      <protection/>
    </xf>
    <xf numFmtId="0" fontId="10" fillId="0" borderId="0" xfId="63" applyFont="1">
      <alignment/>
      <protection/>
    </xf>
    <xf numFmtId="0" fontId="52" fillId="0" borderId="0" xfId="63" applyFont="1">
      <alignment/>
      <protection/>
    </xf>
    <xf numFmtId="0" fontId="10" fillId="0" borderId="0" xfId="63" applyFont="1" applyAlignment="1">
      <alignment/>
      <protection/>
    </xf>
    <xf numFmtId="0" fontId="53" fillId="0" borderId="0" xfId="63" applyFont="1">
      <alignment/>
      <protection/>
    </xf>
    <xf numFmtId="0" fontId="8" fillId="0" borderId="0" xfId="63" applyFont="1" applyAlignment="1">
      <alignment horizontal="center"/>
      <protection/>
    </xf>
    <xf numFmtId="0" fontId="6" fillId="0" borderId="0" xfId="63" applyFont="1">
      <alignment/>
      <protection/>
    </xf>
    <xf numFmtId="0" fontId="54" fillId="0" borderId="0" xfId="63" applyFont="1">
      <alignment/>
      <protection/>
    </xf>
    <xf numFmtId="0" fontId="10" fillId="0" borderId="0" xfId="63" applyFont="1" applyAlignment="1">
      <alignment horizontal="center"/>
      <protection/>
    </xf>
    <xf numFmtId="0" fontId="55" fillId="0" borderId="0" xfId="63" applyFont="1">
      <alignment/>
      <protection/>
    </xf>
    <xf numFmtId="0" fontId="56" fillId="0" borderId="0" xfId="63" applyFont="1">
      <alignment/>
      <protection/>
    </xf>
    <xf numFmtId="0" fontId="18" fillId="0" borderId="0" xfId="63" applyFont="1" applyAlignment="1">
      <alignment horizontal="center" vertical="center" wrapText="1"/>
      <protection/>
    </xf>
    <xf numFmtId="0" fontId="23" fillId="0" borderId="0" xfId="63" applyFont="1" applyAlignment="1">
      <alignment horizontal="center" vertical="center" wrapText="1"/>
      <protection/>
    </xf>
    <xf numFmtId="0" fontId="15" fillId="0" borderId="10" xfId="63" applyFont="1" applyBorder="1" applyAlignment="1">
      <alignment horizontal="center" vertical="center" wrapText="1"/>
      <protection/>
    </xf>
    <xf numFmtId="0" fontId="15" fillId="0" borderId="11" xfId="63" applyFont="1" applyFill="1" applyBorder="1" applyAlignment="1">
      <alignment horizontal="center" vertical="center" wrapText="1"/>
      <protection/>
    </xf>
    <xf numFmtId="0" fontId="24" fillId="0" borderId="10" xfId="63" applyFont="1" applyBorder="1" applyAlignment="1">
      <alignment horizontal="center"/>
      <protection/>
    </xf>
    <xf numFmtId="0" fontId="24" fillId="0" borderId="0" xfId="63" applyFont="1" applyAlignment="1">
      <alignment horizontal="center"/>
      <protection/>
    </xf>
    <xf numFmtId="0" fontId="10" fillId="0" borderId="10" xfId="63" applyFont="1" applyFill="1" applyBorder="1" applyAlignment="1">
      <alignment horizontal="center" vertical="center" textRotation="90"/>
      <protection/>
    </xf>
    <xf numFmtId="2" fontId="10" fillId="0" borderId="10" xfId="63" applyNumberFormat="1" applyFont="1" applyBorder="1" applyAlignment="1">
      <alignment horizontal="center" vertical="center" textRotation="90"/>
      <protection/>
    </xf>
    <xf numFmtId="0" fontId="10" fillId="0" borderId="0" xfId="63" applyFont="1" applyAlignment="1">
      <alignment horizontal="center" vertical="center" textRotation="90"/>
      <protection/>
    </xf>
    <xf numFmtId="2" fontId="10" fillId="0" borderId="0" xfId="63" applyNumberFormat="1" applyFont="1" applyBorder="1" applyAlignment="1">
      <alignment horizontal="center" vertical="center" textRotation="90"/>
      <protection/>
    </xf>
    <xf numFmtId="0" fontId="4" fillId="0" borderId="0" xfId="63" applyFont="1">
      <alignment/>
      <protection/>
    </xf>
    <xf numFmtId="1" fontId="6" fillId="0" borderId="0" xfId="63" applyNumberFormat="1" applyFont="1">
      <alignment/>
      <protection/>
    </xf>
    <xf numFmtId="1" fontId="4" fillId="0" borderId="0" xfId="63" applyNumberFormat="1" applyFont="1">
      <alignment/>
      <protection/>
    </xf>
    <xf numFmtId="0" fontId="2" fillId="0" borderId="0" xfId="62">
      <alignment/>
      <protection/>
    </xf>
    <xf numFmtId="0" fontId="59" fillId="0" borderId="0" xfId="62" applyFont="1" applyAlignment="1">
      <alignment horizontal="right" vertical="center"/>
      <protection/>
    </xf>
    <xf numFmtId="0" fontId="32" fillId="0" borderId="0" xfId="62" applyFont="1">
      <alignment/>
      <protection/>
    </xf>
    <xf numFmtId="0" fontId="21" fillId="0" borderId="0" xfId="61" applyFont="1">
      <alignment/>
      <protection/>
    </xf>
    <xf numFmtId="0" fontId="33" fillId="0" borderId="0" xfId="62" applyFont="1" applyAlignment="1">
      <alignment vertical="center"/>
      <protection/>
    </xf>
    <xf numFmtId="0" fontId="33" fillId="0" borderId="0" xfId="62" applyFont="1" applyAlignment="1">
      <alignment horizontal="right" vertical="center"/>
      <protection/>
    </xf>
    <xf numFmtId="0" fontId="60" fillId="0" borderId="0" xfId="0" applyFont="1" applyAlignment="1">
      <alignment horizontal="right"/>
    </xf>
    <xf numFmtId="0" fontId="33" fillId="0" borderId="0" xfId="62" applyFont="1" applyAlignment="1">
      <alignment horizontal="left" vertical="center"/>
      <protection/>
    </xf>
    <xf numFmtId="0" fontId="38" fillId="0" borderId="0" xfId="62" applyFont="1">
      <alignment/>
      <protection/>
    </xf>
    <xf numFmtId="0" fontId="39" fillId="33" borderId="10" xfId="62" applyFont="1" applyFill="1" applyBorder="1" applyAlignment="1">
      <alignment horizontal="center" vertical="center" wrapText="1"/>
      <protection/>
    </xf>
    <xf numFmtId="0" fontId="39" fillId="0" borderId="10" xfId="62" applyFont="1" applyBorder="1" applyAlignment="1">
      <alignment horizontal="center" vertical="center" wrapText="1"/>
      <protection/>
    </xf>
    <xf numFmtId="0" fontId="39" fillId="34" borderId="10" xfId="62" applyFont="1" applyFill="1" applyBorder="1" applyAlignment="1">
      <alignment horizontal="center" vertical="center" wrapText="1"/>
      <protection/>
    </xf>
    <xf numFmtId="0" fontId="37" fillId="0" borderId="0" xfId="62" applyFont="1">
      <alignment/>
      <protection/>
    </xf>
    <xf numFmtId="0" fontId="40" fillId="0" borderId="10" xfId="62" applyFont="1" applyBorder="1" applyAlignment="1">
      <alignment horizontal="center" vertical="center"/>
      <protection/>
    </xf>
    <xf numFmtId="0" fontId="40" fillId="33" borderId="10" xfId="62" applyFont="1" applyFill="1" applyBorder="1" applyAlignment="1">
      <alignment horizontal="center" vertical="center"/>
      <protection/>
    </xf>
    <xf numFmtId="0" fontId="40" fillId="34" borderId="10" xfId="62" applyFont="1" applyFill="1" applyBorder="1" applyAlignment="1">
      <alignment horizontal="center" vertical="center"/>
      <protection/>
    </xf>
    <xf numFmtId="0" fontId="41" fillId="0" borderId="0" xfId="62" applyFont="1">
      <alignment/>
      <protection/>
    </xf>
    <xf numFmtId="0" fontId="35" fillId="0" borderId="10" xfId="62" applyFont="1" applyBorder="1" applyAlignment="1">
      <alignment vertical="center"/>
      <protection/>
    </xf>
    <xf numFmtId="0" fontId="61" fillId="0" borderId="10" xfId="62" applyFont="1" applyBorder="1" applyAlignment="1">
      <alignment horizontal="center" vertical="center"/>
      <protection/>
    </xf>
    <xf numFmtId="0" fontId="62" fillId="33" borderId="10" xfId="62" applyFont="1" applyFill="1" applyBorder="1" applyAlignment="1">
      <alignment horizontal="center" vertical="center"/>
      <protection/>
    </xf>
    <xf numFmtId="0" fontId="62" fillId="35" borderId="10" xfId="62" applyFont="1" applyFill="1" applyBorder="1" applyAlignment="1">
      <alignment horizontal="center" vertical="center"/>
      <protection/>
    </xf>
    <xf numFmtId="0" fontId="62" fillId="0" borderId="10" xfId="62" applyFont="1" applyFill="1" applyBorder="1" applyAlignment="1">
      <alignment horizontal="center" vertical="center"/>
      <protection/>
    </xf>
    <xf numFmtId="0" fontId="62" fillId="34" borderId="10" xfId="62" applyFont="1" applyFill="1" applyBorder="1" applyAlignment="1">
      <alignment horizontal="center" vertical="center"/>
      <protection/>
    </xf>
    <xf numFmtId="0" fontId="22" fillId="0" borderId="0" xfId="62" applyFont="1" applyAlignment="1">
      <alignment vertical="center"/>
      <protection/>
    </xf>
    <xf numFmtId="0" fontId="11" fillId="0" borderId="0" xfId="0" applyFont="1" applyBorder="1" applyAlignment="1">
      <alignment horizontal="center"/>
    </xf>
    <xf numFmtId="0" fontId="13" fillId="0" borderId="0" xfId="0" applyFont="1" applyAlignment="1">
      <alignment horizontal="center"/>
    </xf>
    <xf numFmtId="0" fontId="11" fillId="0" borderId="0" xfId="0" applyFont="1" applyAlignment="1">
      <alignment horizontal="center"/>
    </xf>
    <xf numFmtId="0" fontId="2" fillId="0" borderId="0" xfId="62" applyAlignment="1">
      <alignment horizontal="center"/>
      <protection/>
    </xf>
    <xf numFmtId="0" fontId="34" fillId="0" borderId="0" xfId="62" applyFont="1">
      <alignment/>
      <protection/>
    </xf>
    <xf numFmtId="0" fontId="34" fillId="0" borderId="0" xfId="62" applyFont="1" applyAlignment="1">
      <alignment wrapText="1"/>
      <protection/>
    </xf>
    <xf numFmtId="0" fontId="22" fillId="0" borderId="0" xfId="62" applyFont="1" applyAlignment="1">
      <alignment horizontal="center" vertical="center" wrapText="1"/>
      <protection/>
    </xf>
    <xf numFmtId="0" fontId="25" fillId="0" borderId="0" xfId="62" applyFont="1" applyAlignment="1">
      <alignment vertical="center" wrapText="1"/>
      <protection/>
    </xf>
    <xf numFmtId="0" fontId="48" fillId="0" borderId="0" xfId="62" applyFont="1" applyAlignment="1">
      <alignment horizontal="right" vertical="center"/>
      <protection/>
    </xf>
    <xf numFmtId="0" fontId="32" fillId="0" borderId="0" xfId="62" applyFont="1" applyAlignment="1">
      <alignment wrapText="1"/>
      <protection/>
    </xf>
    <xf numFmtId="0" fontId="2" fillId="0" borderId="0" xfId="62" applyAlignment="1">
      <alignment wrapText="1"/>
      <protection/>
    </xf>
    <xf numFmtId="0" fontId="26" fillId="0" borderId="0" xfId="62" applyFont="1" applyAlignment="1">
      <alignment vertical="center"/>
      <protection/>
    </xf>
    <xf numFmtId="0" fontId="26" fillId="0" borderId="0" xfId="62" applyFont="1" applyAlignment="1">
      <alignment vertical="center" wrapText="1"/>
      <protection/>
    </xf>
    <xf numFmtId="0" fontId="26" fillId="0" borderId="0" xfId="62" applyFont="1" applyAlignment="1">
      <alignment horizontal="right" vertical="center" wrapText="1"/>
      <protection/>
    </xf>
    <xf numFmtId="0" fontId="26" fillId="0" borderId="0" xfId="62" applyFont="1" applyAlignment="1">
      <alignment horizontal="left" vertical="center"/>
      <protection/>
    </xf>
    <xf numFmtId="0" fontId="39" fillId="36" borderId="10" xfId="62" applyFont="1" applyFill="1" applyBorder="1" applyAlignment="1">
      <alignment horizontal="center" vertical="center" wrapText="1"/>
      <protection/>
    </xf>
    <xf numFmtId="0" fontId="39" fillId="35" borderId="10" xfId="62" applyFont="1" applyFill="1" applyBorder="1" applyAlignment="1">
      <alignment horizontal="center" vertical="center" wrapText="1"/>
      <protection/>
    </xf>
    <xf numFmtId="0" fontId="40" fillId="0" borderId="10" xfId="62" applyFont="1" applyBorder="1" applyAlignment="1">
      <alignment horizontal="center" vertical="center" wrapText="1"/>
      <protection/>
    </xf>
    <xf numFmtId="0" fontId="40" fillId="0" borderId="0" xfId="62" applyFont="1">
      <alignment/>
      <protection/>
    </xf>
    <xf numFmtId="0" fontId="63" fillId="0" borderId="10" xfId="62" applyFont="1" applyBorder="1" applyAlignment="1">
      <alignment horizontal="center" vertical="center" wrapText="1"/>
      <protection/>
    </xf>
    <xf numFmtId="0" fontId="64" fillId="36" borderId="10" xfId="62" applyFont="1" applyFill="1" applyBorder="1" applyAlignment="1">
      <alignment horizontal="center" vertical="center" textRotation="90" wrapText="1"/>
      <protection/>
    </xf>
    <xf numFmtId="0" fontId="64" fillId="0" borderId="10" xfId="62" applyFont="1" applyBorder="1" applyAlignment="1">
      <alignment horizontal="center" vertical="center" textRotation="90" wrapText="1"/>
      <protection/>
    </xf>
    <xf numFmtId="0" fontId="64" fillId="34" borderId="10" xfId="62" applyFont="1" applyFill="1" applyBorder="1" applyAlignment="1">
      <alignment horizontal="center" vertical="center" textRotation="90" wrapText="1"/>
      <protection/>
    </xf>
    <xf numFmtId="0" fontId="64" fillId="0" borderId="0" xfId="62" applyFont="1" applyAlignment="1">
      <alignment horizontal="center" vertical="center" wrapText="1"/>
      <protection/>
    </xf>
    <xf numFmtId="0" fontId="34" fillId="0" borderId="12" xfId="62" applyFont="1" applyBorder="1" applyAlignment="1">
      <alignment vertical="center" wrapText="1"/>
      <protection/>
    </xf>
    <xf numFmtId="0" fontId="34" fillId="0" borderId="0" xfId="62" applyFont="1" applyBorder="1" applyAlignment="1">
      <alignment vertical="center" wrapText="1"/>
      <protection/>
    </xf>
    <xf numFmtId="0" fontId="34" fillId="0" borderId="0" xfId="62" applyFont="1" applyAlignment="1">
      <alignment vertical="center" wrapText="1"/>
      <protection/>
    </xf>
    <xf numFmtId="0" fontId="34" fillId="0" borderId="0" xfId="62" applyFont="1" applyAlignment="1">
      <alignment horizontal="center" wrapText="1"/>
      <protection/>
    </xf>
    <xf numFmtId="1" fontId="25" fillId="0" borderId="0" xfId="57" applyNumberFormat="1" applyFont="1" applyFill="1" applyBorder="1" applyAlignment="1">
      <alignment vertical="center"/>
      <protection/>
    </xf>
    <xf numFmtId="10" fontId="6" fillId="0" borderId="0" xfId="66" applyNumberFormat="1" applyFont="1" applyAlignment="1">
      <alignment/>
    </xf>
    <xf numFmtId="0" fontId="35" fillId="0" borderId="10" xfId="57" applyFont="1" applyFill="1" applyBorder="1" applyAlignment="1">
      <alignment horizontal="center" vertical="center" wrapText="1"/>
      <protection/>
    </xf>
    <xf numFmtId="2" fontId="10" fillId="0" borderId="0" xfId="63" applyNumberFormat="1" applyFont="1" applyAlignment="1">
      <alignment horizontal="center" vertical="center" textRotation="90"/>
      <protection/>
    </xf>
    <xf numFmtId="172" fontId="10" fillId="0" borderId="0" xfId="63" applyNumberFormat="1" applyFont="1" applyAlignment="1">
      <alignment horizontal="center" vertical="center" textRotation="90"/>
      <protection/>
    </xf>
    <xf numFmtId="0" fontId="42" fillId="0" borderId="0" xfId="57" applyFont="1" applyAlignment="1">
      <alignment horizontal="center"/>
      <protection/>
    </xf>
    <xf numFmtId="0" fontId="10" fillId="0" borderId="0" xfId="63" applyFont="1" applyFill="1" applyBorder="1" applyAlignment="1">
      <alignment horizontal="center" vertical="center" textRotation="90"/>
      <protection/>
    </xf>
    <xf numFmtId="0" fontId="10" fillId="0" borderId="0" xfId="63" applyFont="1" applyFill="1" applyBorder="1" applyAlignment="1">
      <alignment horizontal="center" vertical="center" textRotation="90" wrapText="1"/>
      <protection/>
    </xf>
    <xf numFmtId="196" fontId="4" fillId="0" borderId="0" xfId="63" applyNumberFormat="1" applyFont="1" applyBorder="1" applyAlignment="1">
      <alignment vertical="center" textRotation="90"/>
      <protection/>
    </xf>
    <xf numFmtId="1" fontId="10" fillId="0" borderId="0" xfId="63" applyNumberFormat="1" applyFont="1" applyBorder="1" applyAlignment="1">
      <alignment horizontal="center" vertical="center" textRotation="90"/>
      <protection/>
    </xf>
    <xf numFmtId="0" fontId="6" fillId="35" borderId="0" xfId="57" applyFont="1" applyFill="1">
      <alignment/>
      <protection/>
    </xf>
    <xf numFmtId="0" fontId="51" fillId="35" borderId="0" xfId="0" applyFont="1" applyFill="1" applyAlignment="1">
      <alignment wrapText="1"/>
    </xf>
    <xf numFmtId="0" fontId="0" fillId="0" borderId="0" xfId="0" applyFont="1" applyFill="1" applyAlignment="1">
      <alignment/>
    </xf>
    <xf numFmtId="0" fontId="44" fillId="0" borderId="0" xfId="57" applyFont="1" applyFill="1" applyAlignment="1">
      <alignment horizontal="center"/>
      <protection/>
    </xf>
    <xf numFmtId="1" fontId="0" fillId="0" borderId="0" xfId="0" applyNumberFormat="1" applyFont="1" applyFill="1" applyBorder="1" applyAlignment="1">
      <alignment/>
    </xf>
    <xf numFmtId="0" fontId="48" fillId="0" borderId="0" xfId="0" applyFont="1" applyFill="1" applyBorder="1" applyAlignment="1">
      <alignment horizontal="center"/>
    </xf>
    <xf numFmtId="0" fontId="0" fillId="0" borderId="0" xfId="0" applyFont="1" applyFill="1" applyAlignment="1">
      <alignment horizontal="center"/>
    </xf>
    <xf numFmtId="0" fontId="26" fillId="0" borderId="0" xfId="0" applyFont="1" applyFill="1" applyAlignment="1">
      <alignment horizontal="center"/>
    </xf>
    <xf numFmtId="0" fontId="48" fillId="0" borderId="0" xfId="0" applyFont="1" applyFill="1" applyAlignment="1">
      <alignment horizontal="center"/>
    </xf>
    <xf numFmtId="196" fontId="4" fillId="0" borderId="0" xfId="63" applyNumberFormat="1" applyFont="1" applyBorder="1" applyAlignment="1">
      <alignment/>
      <protection/>
    </xf>
    <xf numFmtId="0" fontId="76" fillId="35" borderId="0" xfId="57" applyFont="1" applyFill="1" applyAlignment="1">
      <alignment/>
      <protection/>
    </xf>
    <xf numFmtId="0" fontId="77" fillId="35" borderId="0" xfId="57" applyFont="1" applyFill="1" applyAlignment="1">
      <alignment horizontal="center"/>
      <protection/>
    </xf>
    <xf numFmtId="0" fontId="78" fillId="0" borderId="0" xfId="57" applyFont="1" applyAlignment="1">
      <alignment horizontal="center"/>
      <protection/>
    </xf>
    <xf numFmtId="0" fontId="52" fillId="35" borderId="0" xfId="57" applyFont="1" applyFill="1" applyAlignment="1">
      <alignment horizontal="center"/>
      <protection/>
    </xf>
    <xf numFmtId="172" fontId="52" fillId="35" borderId="0" xfId="57" applyNumberFormat="1" applyFont="1" applyFill="1" applyAlignment="1">
      <alignment horizontal="center"/>
      <protection/>
    </xf>
    <xf numFmtId="0" fontId="79" fillId="0" borderId="0" xfId="0" applyFont="1" applyAlignment="1">
      <alignment horizontal="center" wrapText="1"/>
    </xf>
    <xf numFmtId="0" fontId="51" fillId="0" borderId="0" xfId="0" applyFont="1" applyAlignment="1">
      <alignment wrapText="1"/>
    </xf>
    <xf numFmtId="0" fontId="51" fillId="0" borderId="0" xfId="0" applyFont="1" applyBorder="1" applyAlignment="1">
      <alignment horizontal="center" vertical="center" wrapText="1"/>
    </xf>
    <xf numFmtId="0" fontId="51" fillId="0" borderId="0" xfId="0" applyFont="1" applyAlignment="1">
      <alignment horizontal="center" vertical="center" wrapText="1"/>
    </xf>
    <xf numFmtId="0" fontId="73" fillId="0" borderId="0" xfId="0" applyFont="1" applyAlignment="1">
      <alignment horizontal="center" vertical="center" wrapText="1"/>
    </xf>
    <xf numFmtId="1" fontId="51" fillId="35" borderId="0" xfId="0" applyNumberFormat="1" applyFont="1" applyFill="1" applyAlignment="1">
      <alignment wrapText="1"/>
    </xf>
    <xf numFmtId="0" fontId="80" fillId="0" borderId="10" xfId="0" applyFont="1" applyBorder="1" applyAlignment="1">
      <alignment horizontal="center" vertical="center" textRotation="90" wrapText="1"/>
    </xf>
    <xf numFmtId="49" fontId="0" fillId="0" borderId="0" xfId="0" applyNumberFormat="1" applyAlignment="1">
      <alignment/>
    </xf>
    <xf numFmtId="2" fontId="6" fillId="0" borderId="0" xfId="57" applyNumberFormat="1" applyFont="1" applyFill="1">
      <alignment/>
      <protection/>
    </xf>
    <xf numFmtId="0" fontId="6" fillId="0" borderId="0" xfId="57" applyFont="1" applyFill="1">
      <alignment/>
      <protection/>
    </xf>
    <xf numFmtId="2" fontId="12" fillId="0" borderId="0" xfId="57" applyNumberFormat="1" applyFont="1" applyFill="1">
      <alignment/>
      <protection/>
    </xf>
    <xf numFmtId="0" fontId="12" fillId="0" borderId="0" xfId="57" applyFont="1" applyFill="1">
      <alignment/>
      <protection/>
    </xf>
    <xf numFmtId="0" fontId="11" fillId="0" borderId="0" xfId="57" applyFont="1" applyFill="1">
      <alignment/>
      <protection/>
    </xf>
    <xf numFmtId="0" fontId="0" fillId="0" borderId="0" xfId="0" applyAlignment="1">
      <alignment horizontal="center"/>
    </xf>
    <xf numFmtId="0" fontId="51" fillId="35" borderId="0" xfId="0" applyFont="1" applyFill="1" applyBorder="1" applyAlignment="1" quotePrefix="1">
      <alignment wrapText="1"/>
    </xf>
    <xf numFmtId="196" fontId="51" fillId="35" borderId="0" xfId="0" applyNumberFormat="1" applyFont="1" applyFill="1" applyBorder="1" applyAlignment="1">
      <alignment wrapText="1"/>
    </xf>
    <xf numFmtId="0" fontId="51" fillId="35" borderId="0" xfId="0" applyFont="1" applyFill="1" applyBorder="1" applyAlignment="1">
      <alignment wrapText="1"/>
    </xf>
    <xf numFmtId="172" fontId="12" fillId="0" borderId="0" xfId="57" applyNumberFormat="1" applyFont="1" applyFill="1">
      <alignment/>
      <protection/>
    </xf>
    <xf numFmtId="0" fontId="74" fillId="0" borderId="0" xfId="0" applyFont="1" applyBorder="1" applyAlignment="1">
      <alignment horizontal="center" vertical="center"/>
    </xf>
    <xf numFmtId="0" fontId="0" fillId="0" borderId="0" xfId="0" applyFont="1" applyBorder="1" applyAlignment="1">
      <alignment/>
    </xf>
    <xf numFmtId="0" fontId="75" fillId="0" borderId="0" xfId="57" applyFont="1" applyAlignment="1">
      <alignment horizontal="center"/>
      <protection/>
    </xf>
    <xf numFmtId="0" fontId="81" fillId="35" borderId="0" xfId="57" applyFont="1" applyFill="1" applyAlignment="1">
      <alignment horizontal="center"/>
      <protection/>
    </xf>
    <xf numFmtId="0" fontId="82" fillId="35" borderId="0" xfId="57" applyFont="1" applyFill="1" applyAlignment="1">
      <alignment horizontal="center"/>
      <protection/>
    </xf>
    <xf numFmtId="0" fontId="75" fillId="35" borderId="0" xfId="57" applyFont="1" applyFill="1" applyAlignment="1">
      <alignment horizontal="center"/>
      <protection/>
    </xf>
    <xf numFmtId="0" fontId="14" fillId="35" borderId="0" xfId="57" applyFont="1" applyFill="1" applyAlignment="1">
      <alignment horizontal="center" wrapText="1"/>
      <protection/>
    </xf>
    <xf numFmtId="0" fontId="14" fillId="35" borderId="0" xfId="57" applyFont="1" applyFill="1" applyAlignment="1">
      <alignment horizontal="center"/>
      <protection/>
    </xf>
    <xf numFmtId="0" fontId="84" fillId="35" borderId="0" xfId="57" applyFont="1" applyFill="1" applyAlignment="1">
      <alignment horizontal="center"/>
      <protection/>
    </xf>
    <xf numFmtId="0" fontId="75" fillId="37" borderId="0" xfId="57" applyFont="1" applyFill="1" applyBorder="1" applyAlignment="1">
      <alignment horizontal="center"/>
      <protection/>
    </xf>
    <xf numFmtId="0" fontId="8" fillId="0" borderId="0" xfId="57" applyFont="1" applyFill="1" applyAlignment="1">
      <alignment horizontal="center"/>
      <protection/>
    </xf>
    <xf numFmtId="0" fontId="81" fillId="0" borderId="0" xfId="57" applyFont="1" applyFill="1" applyAlignment="1">
      <alignment horizontal="center"/>
      <protection/>
    </xf>
    <xf numFmtId="0" fontId="10" fillId="0" borderId="0" xfId="57" applyFont="1" applyFill="1" applyAlignment="1">
      <alignment horizontal="center"/>
      <protection/>
    </xf>
    <xf numFmtId="0" fontId="82" fillId="0" borderId="0" xfId="57" applyFont="1" applyFill="1" applyAlignment="1">
      <alignment horizontal="center"/>
      <protection/>
    </xf>
    <xf numFmtId="0" fontId="75" fillId="0" borderId="0" xfId="57" applyFont="1" applyFill="1" applyAlignment="1">
      <alignment horizontal="center"/>
      <protection/>
    </xf>
    <xf numFmtId="172" fontId="75" fillId="0" borderId="0" xfId="57" applyNumberFormat="1" applyFont="1" applyFill="1" applyAlignment="1">
      <alignment horizontal="center"/>
      <protection/>
    </xf>
    <xf numFmtId="0" fontId="66" fillId="0" borderId="0" xfId="57" applyFont="1" applyFill="1" applyBorder="1" applyAlignment="1">
      <alignment vertical="center" wrapText="1"/>
      <protection/>
    </xf>
    <xf numFmtId="198" fontId="75" fillId="0" borderId="0" xfId="57" applyNumberFormat="1" applyFont="1" applyFill="1" applyAlignment="1">
      <alignment horizontal="center"/>
      <protection/>
    </xf>
    <xf numFmtId="2" fontId="75" fillId="0" borderId="0" xfId="57" applyNumberFormat="1" applyFont="1" applyFill="1" applyAlignment="1">
      <alignment horizontal="center"/>
      <protection/>
    </xf>
    <xf numFmtId="0" fontId="14" fillId="0" borderId="0" xfId="57" applyFont="1" applyFill="1" applyAlignment="1">
      <alignment horizontal="center" wrapText="1"/>
      <protection/>
    </xf>
    <xf numFmtId="0" fontId="75" fillId="0" borderId="0" xfId="0" applyFont="1" applyFill="1" applyAlignment="1">
      <alignment horizontal="center"/>
    </xf>
    <xf numFmtId="174" fontId="14" fillId="0" borderId="0" xfId="57" applyNumberFormat="1" applyFont="1" applyFill="1" applyAlignment="1">
      <alignment horizontal="center"/>
      <protection/>
    </xf>
    <xf numFmtId="0" fontId="14" fillId="0" borderId="0" xfId="0" applyFont="1" applyFill="1" applyAlignment="1">
      <alignment horizontal="center"/>
    </xf>
    <xf numFmtId="0" fontId="11" fillId="0" borderId="0" xfId="57" applyFont="1" applyFill="1" applyBorder="1" applyAlignment="1">
      <alignment horizontal="left" vertical="center"/>
      <protection/>
    </xf>
    <xf numFmtId="2" fontId="75" fillId="0" borderId="0" xfId="57" applyNumberFormat="1" applyFont="1" applyFill="1" applyBorder="1" applyAlignment="1">
      <alignment horizontal="center" wrapText="1"/>
      <protection/>
    </xf>
    <xf numFmtId="0" fontId="84" fillId="0" borderId="0" xfId="57" applyFont="1" applyFill="1" applyBorder="1" applyAlignment="1">
      <alignment horizontal="center"/>
      <protection/>
    </xf>
    <xf numFmtId="2" fontId="75" fillId="0" borderId="0" xfId="57" applyNumberFormat="1" applyFont="1" applyFill="1" applyBorder="1" applyAlignment="1">
      <alignment horizontal="center"/>
      <protection/>
    </xf>
    <xf numFmtId="175" fontId="84" fillId="0" borderId="0" xfId="57" applyNumberFormat="1" applyFont="1" applyFill="1" applyAlignment="1">
      <alignment horizontal="center"/>
      <protection/>
    </xf>
    <xf numFmtId="9" fontId="75" fillId="0" borderId="0" xfId="66" applyFont="1" applyFill="1" applyAlignment="1">
      <alignment horizontal="center"/>
    </xf>
    <xf numFmtId="0" fontId="84" fillId="0" borderId="0" xfId="57" applyFont="1" applyFill="1" applyAlignment="1">
      <alignment horizontal="center"/>
      <protection/>
    </xf>
    <xf numFmtId="2" fontId="75" fillId="0" borderId="0" xfId="57" applyNumberFormat="1" applyFont="1" applyFill="1" applyBorder="1" applyAlignment="1">
      <alignment horizontal="center" vertical="center" wrapText="1"/>
      <protection/>
    </xf>
    <xf numFmtId="0" fontId="11" fillId="0" borderId="0" xfId="57" applyFont="1" applyFill="1" applyBorder="1" applyAlignment="1">
      <alignment horizontal="center" wrapText="1"/>
      <protection/>
    </xf>
    <xf numFmtId="2" fontId="14" fillId="0" borderId="0" xfId="57" applyNumberFormat="1" applyFont="1" applyFill="1" applyBorder="1" applyAlignment="1">
      <alignment horizontal="center" wrapText="1"/>
      <protection/>
    </xf>
    <xf numFmtId="2" fontId="82" fillId="0" borderId="0" xfId="57" applyNumberFormat="1" applyFont="1" applyFill="1" applyBorder="1" applyAlignment="1">
      <alignment horizontal="center"/>
      <protection/>
    </xf>
    <xf numFmtId="2" fontId="84" fillId="0" borderId="0" xfId="57" applyNumberFormat="1" applyFont="1" applyFill="1" applyAlignment="1">
      <alignment horizontal="center"/>
      <protection/>
    </xf>
    <xf numFmtId="0" fontId="11" fillId="0" borderId="0" xfId="57" applyFont="1" applyFill="1" applyBorder="1">
      <alignment/>
      <protection/>
    </xf>
    <xf numFmtId="0" fontId="11" fillId="0" borderId="0" xfId="57" applyFont="1" applyFill="1" applyBorder="1" applyAlignment="1">
      <alignment horizontal="center"/>
      <protection/>
    </xf>
    <xf numFmtId="2" fontId="14" fillId="0" borderId="0" xfId="57" applyNumberFormat="1" applyFont="1" applyFill="1" applyBorder="1" applyAlignment="1">
      <alignment horizontal="center"/>
      <protection/>
    </xf>
    <xf numFmtId="0" fontId="4" fillId="0" borderId="0" xfId="57" applyFont="1" applyFill="1" applyBorder="1">
      <alignment/>
      <protection/>
    </xf>
    <xf numFmtId="0" fontId="4" fillId="0" borderId="0" xfId="57" applyFont="1" applyFill="1">
      <alignment/>
      <protection/>
    </xf>
    <xf numFmtId="0" fontId="7" fillId="0" borderId="0" xfId="57" applyFont="1" applyFill="1" applyAlignment="1">
      <alignment horizontal="center"/>
      <protection/>
    </xf>
    <xf numFmtId="0" fontId="9" fillId="0" borderId="0" xfId="57" applyFont="1" applyFill="1" applyAlignment="1">
      <alignment horizontal="center"/>
      <protection/>
    </xf>
    <xf numFmtId="0" fontId="20" fillId="0" borderId="0" xfId="57" applyFont="1" applyFill="1" applyAlignment="1">
      <alignment horizontal="center"/>
      <protection/>
    </xf>
    <xf numFmtId="0" fontId="50" fillId="0" borderId="0" xfId="57" applyFont="1" applyFill="1" applyAlignment="1">
      <alignment horizontal="center"/>
      <protection/>
    </xf>
    <xf numFmtId="0" fontId="50" fillId="0" borderId="0" xfId="57" applyFont="1" applyFill="1" applyAlignment="1">
      <alignment horizontal="right"/>
      <protection/>
    </xf>
    <xf numFmtId="0" fontId="75" fillId="0" borderId="0" xfId="57" applyFont="1" applyFill="1" applyBorder="1" applyAlignment="1">
      <alignment horizontal="center"/>
      <protection/>
    </xf>
    <xf numFmtId="172" fontId="11" fillId="0" borderId="0" xfId="57" applyNumberFormat="1" applyFont="1" applyFill="1">
      <alignment/>
      <protection/>
    </xf>
    <xf numFmtId="2" fontId="11" fillId="0" borderId="0" xfId="57" applyNumberFormat="1" applyFont="1" applyFill="1">
      <alignment/>
      <protection/>
    </xf>
    <xf numFmtId="10" fontId="12" fillId="0" borderId="0" xfId="66" applyNumberFormat="1" applyFont="1" applyFill="1" applyAlignment="1">
      <alignment/>
    </xf>
    <xf numFmtId="0" fontId="35" fillId="0" borderId="0" xfId="62" applyFont="1" applyBorder="1" applyAlignment="1">
      <alignment vertical="center"/>
      <protection/>
    </xf>
    <xf numFmtId="0" fontId="61" fillId="0" borderId="0" xfId="62" applyFont="1" applyBorder="1" applyAlignment="1">
      <alignment horizontal="center" vertical="center"/>
      <protection/>
    </xf>
    <xf numFmtId="0" fontId="62" fillId="33" borderId="0" xfId="62" applyFont="1" applyFill="1" applyBorder="1" applyAlignment="1">
      <alignment horizontal="center" vertical="center"/>
      <protection/>
    </xf>
    <xf numFmtId="0" fontId="62" fillId="35" borderId="0" xfId="62" applyFont="1" applyFill="1" applyBorder="1" applyAlignment="1">
      <alignment horizontal="center" vertical="center"/>
      <protection/>
    </xf>
    <xf numFmtId="0" fontId="62" fillId="0" borderId="0" xfId="62" applyFont="1" applyFill="1" applyBorder="1" applyAlignment="1">
      <alignment horizontal="center" vertical="center"/>
      <protection/>
    </xf>
    <xf numFmtId="0" fontId="62" fillId="34" borderId="0" xfId="62" applyFont="1" applyFill="1" applyBorder="1" applyAlignment="1">
      <alignment horizontal="center" vertical="center"/>
      <protection/>
    </xf>
    <xf numFmtId="9" fontId="14" fillId="0" borderId="0" xfId="66" applyFont="1" applyFill="1" applyBorder="1" applyAlignment="1">
      <alignment horizontal="center"/>
    </xf>
    <xf numFmtId="0" fontId="68" fillId="0" borderId="10" xfId="0" applyFont="1" applyFill="1" applyBorder="1" applyAlignment="1">
      <alignment horizontal="center" vertical="center"/>
    </xf>
    <xf numFmtId="0" fontId="0" fillId="0" borderId="0" xfId="0" applyFill="1" applyAlignment="1">
      <alignment/>
    </xf>
    <xf numFmtId="49" fontId="0" fillId="0" borderId="0" xfId="0" applyNumberFormat="1" applyFill="1" applyAlignment="1">
      <alignment/>
    </xf>
    <xf numFmtId="16" fontId="51" fillId="35" borderId="0" xfId="0" applyNumberFormat="1" applyFont="1" applyFill="1" applyBorder="1" applyAlignment="1" quotePrefix="1">
      <alignment horizontal="center" wrapText="1"/>
    </xf>
    <xf numFmtId="200" fontId="51" fillId="35" borderId="10" xfId="0" applyNumberFormat="1" applyFont="1" applyFill="1" applyBorder="1" applyAlignment="1">
      <alignment wrapText="1"/>
    </xf>
    <xf numFmtId="2" fontId="68" fillId="35" borderId="10" xfId="0" applyNumberFormat="1" applyFont="1" applyFill="1" applyBorder="1" applyAlignment="1">
      <alignment horizontal="center" vertical="center"/>
    </xf>
    <xf numFmtId="2" fontId="51" fillId="0" borderId="10" xfId="67" applyNumberFormat="1" applyFont="1" applyFill="1" applyBorder="1" applyAlignment="1">
      <alignment vertical="center" wrapText="1"/>
    </xf>
    <xf numFmtId="172" fontId="51" fillId="35" borderId="0" xfId="0" applyNumberFormat="1" applyFont="1" applyFill="1" applyAlignment="1">
      <alignment wrapText="1"/>
    </xf>
    <xf numFmtId="200" fontId="68" fillId="0" borderId="10" xfId="0" applyNumberFormat="1" applyFont="1" applyFill="1" applyBorder="1" applyAlignment="1">
      <alignment vertical="center" wrapText="1"/>
    </xf>
    <xf numFmtId="200" fontId="87" fillId="0" borderId="10" xfId="0" applyNumberFormat="1" applyFont="1" applyFill="1" applyBorder="1" applyAlignment="1">
      <alignment horizontal="center" vertical="center" wrapText="1"/>
    </xf>
    <xf numFmtId="200" fontId="54" fillId="0" borderId="10" xfId="0" applyNumberFormat="1" applyFont="1" applyFill="1" applyBorder="1" applyAlignment="1">
      <alignment horizontal="center" vertical="center"/>
    </xf>
    <xf numFmtId="200" fontId="72" fillId="0" borderId="10" xfId="0" applyNumberFormat="1" applyFont="1" applyFill="1" applyBorder="1" applyAlignment="1">
      <alignment horizontal="center" wrapText="1"/>
    </xf>
    <xf numFmtId="200" fontId="54" fillId="0" borderId="10" xfId="63" applyNumberFormat="1" applyFont="1" applyFill="1" applyBorder="1" applyAlignment="1">
      <alignment horizontal="center"/>
      <protection/>
    </xf>
    <xf numFmtId="200" fontId="51" fillId="35" borderId="0" xfId="0" applyNumberFormat="1" applyFont="1" applyFill="1" applyBorder="1" applyAlignment="1">
      <alignment wrapText="1"/>
    </xf>
    <xf numFmtId="0" fontId="0" fillId="38" borderId="0" xfId="0" applyFont="1" applyFill="1" applyAlignment="1">
      <alignment/>
    </xf>
    <xf numFmtId="0" fontId="159" fillId="38" borderId="0" xfId="57" applyFont="1" applyFill="1" applyAlignment="1">
      <alignment horizontal="center"/>
      <protection/>
    </xf>
    <xf numFmtId="0" fontId="160" fillId="38" borderId="10" xfId="57" applyFont="1" applyFill="1" applyBorder="1" applyAlignment="1">
      <alignment horizontal="center" vertical="center" wrapText="1"/>
      <protection/>
    </xf>
    <xf numFmtId="0" fontId="161" fillId="38" borderId="10" xfId="57" applyFont="1" applyFill="1" applyBorder="1" applyAlignment="1">
      <alignment horizontal="center" vertical="center" wrapText="1"/>
      <protection/>
    </xf>
    <xf numFmtId="177" fontId="0" fillId="38" borderId="0" xfId="67" applyNumberFormat="1" applyFont="1" applyFill="1" applyBorder="1" applyAlignment="1">
      <alignment/>
    </xf>
    <xf numFmtId="1" fontId="162" fillId="38" borderId="0" xfId="57" applyNumberFormat="1" applyFont="1" applyFill="1" applyBorder="1" applyAlignment="1">
      <alignment vertical="center"/>
      <protection/>
    </xf>
    <xf numFmtId="1" fontId="0" fillId="0" borderId="0" xfId="0" applyNumberFormat="1" applyBorder="1" applyAlignment="1">
      <alignment/>
    </xf>
    <xf numFmtId="1" fontId="0" fillId="38" borderId="0" xfId="0" applyNumberFormat="1" applyFont="1" applyFill="1" applyBorder="1" applyAlignment="1">
      <alignment/>
    </xf>
    <xf numFmtId="0" fontId="51" fillId="35" borderId="13" xfId="0" applyFont="1" applyFill="1" applyBorder="1" applyAlignment="1">
      <alignment horizontal="center" vertical="center" wrapText="1"/>
    </xf>
    <xf numFmtId="0" fontId="51" fillId="38" borderId="0" xfId="0" applyFont="1" applyFill="1" applyBorder="1" applyAlignment="1">
      <alignment horizontal="center" vertical="center" wrapText="1"/>
    </xf>
    <xf numFmtId="0" fontId="51" fillId="38" borderId="0" xfId="0" applyFont="1" applyFill="1" applyAlignment="1">
      <alignment horizontal="center" vertical="center" wrapText="1"/>
    </xf>
    <xf numFmtId="0" fontId="16" fillId="38" borderId="0" xfId="57" applyFont="1" applyFill="1" applyBorder="1" applyAlignment="1">
      <alignment horizontal="center" vertical="center" wrapText="1"/>
      <protection/>
    </xf>
    <xf numFmtId="0" fontId="14" fillId="38" borderId="0" xfId="57" applyFont="1" applyFill="1" applyAlignment="1">
      <alignment horizontal="center" vertical="center" wrapText="1"/>
      <protection/>
    </xf>
    <xf numFmtId="2" fontId="14" fillId="38" borderId="0" xfId="57" applyNumberFormat="1" applyFont="1" applyFill="1" applyAlignment="1">
      <alignment horizontal="center" vertical="center" wrapText="1"/>
      <protection/>
    </xf>
    <xf numFmtId="0" fontId="12" fillId="38" borderId="0" xfId="57" applyFont="1" applyFill="1">
      <alignment/>
      <protection/>
    </xf>
    <xf numFmtId="2" fontId="12" fillId="38" borderId="0" xfId="57" applyNumberFormat="1" applyFont="1" applyFill="1">
      <alignment/>
      <protection/>
    </xf>
    <xf numFmtId="0" fontId="0" fillId="38" borderId="0" xfId="0" applyFill="1" applyAlignment="1">
      <alignment/>
    </xf>
    <xf numFmtId="0" fontId="0" fillId="38" borderId="0" xfId="0" applyFill="1" applyAlignment="1">
      <alignment vertical="center"/>
    </xf>
    <xf numFmtId="0" fontId="0" fillId="38" borderId="0" xfId="0" applyFill="1" applyAlignment="1">
      <alignment horizontal="center"/>
    </xf>
    <xf numFmtId="0" fontId="68" fillId="38" borderId="0" xfId="0" applyFont="1" applyFill="1" applyBorder="1" applyAlignment="1">
      <alignment horizontal="center" vertical="center" wrapText="1"/>
    </xf>
    <xf numFmtId="0" fontId="72" fillId="38" borderId="10" xfId="0" applyFont="1" applyFill="1" applyBorder="1" applyAlignment="1">
      <alignment horizontal="center" vertical="center" wrapText="1"/>
    </xf>
    <xf numFmtId="0" fontId="12" fillId="0" borderId="0" xfId="57" applyFont="1" applyFill="1" applyBorder="1">
      <alignment/>
      <protection/>
    </xf>
    <xf numFmtId="0" fontId="16" fillId="0" borderId="0" xfId="57" applyFont="1" applyFill="1" applyBorder="1" applyAlignment="1">
      <alignment/>
      <protection/>
    </xf>
    <xf numFmtId="0" fontId="6" fillId="0" borderId="0" xfId="57" applyFont="1" applyFill="1" applyBorder="1">
      <alignment/>
      <protection/>
    </xf>
    <xf numFmtId="0" fontId="51" fillId="0" borderId="10" xfId="0" applyFont="1" applyBorder="1" applyAlignment="1">
      <alignment horizontal="center" vertical="center" wrapText="1"/>
    </xf>
    <xf numFmtId="0" fontId="72" fillId="35" borderId="0" xfId="0" applyFont="1" applyFill="1" applyAlignment="1">
      <alignment wrapText="1"/>
    </xf>
    <xf numFmtId="0" fontId="86" fillId="35" borderId="0" xfId="0" applyFont="1" applyFill="1" applyBorder="1" applyAlignment="1">
      <alignment horizontal="center"/>
    </xf>
    <xf numFmtId="0" fontId="86" fillId="35" borderId="0" xfId="0" applyFont="1" applyFill="1" applyAlignment="1">
      <alignment horizontal="center" vertical="top"/>
    </xf>
    <xf numFmtId="0" fontId="86" fillId="35" borderId="0" xfId="0" applyFont="1" applyFill="1" applyAlignment="1">
      <alignment horizontal="center"/>
    </xf>
    <xf numFmtId="0" fontId="86" fillId="35" borderId="0" xfId="0" applyFont="1" applyFill="1" applyAlignment="1">
      <alignment horizontal="center" vertical="center"/>
    </xf>
    <xf numFmtId="0" fontId="163" fillId="38" borderId="0" xfId="0" applyFont="1" applyFill="1" applyAlignment="1">
      <alignment vertical="center"/>
    </xf>
    <xf numFmtId="1" fontId="163" fillId="38" borderId="0" xfId="0" applyNumberFormat="1" applyFont="1" applyFill="1" applyAlignment="1">
      <alignment vertical="center"/>
    </xf>
    <xf numFmtId="0" fontId="158" fillId="0" borderId="0" xfId="0" applyFont="1" applyFill="1" applyAlignment="1">
      <alignment/>
    </xf>
    <xf numFmtId="0" fontId="158" fillId="38" borderId="0" xfId="0" applyFont="1" applyFill="1" applyAlignment="1">
      <alignment/>
    </xf>
    <xf numFmtId="9" fontId="164" fillId="38" borderId="0" xfId="67" applyFont="1" applyFill="1" applyBorder="1" applyAlignment="1">
      <alignment horizontal="center" vertical="center"/>
    </xf>
    <xf numFmtId="0" fontId="158" fillId="0" borderId="12" xfId="0" applyFont="1" applyFill="1" applyBorder="1" applyAlignment="1">
      <alignment/>
    </xf>
    <xf numFmtId="0" fontId="158" fillId="0" borderId="0" xfId="0" applyFont="1" applyAlignment="1">
      <alignment/>
    </xf>
    <xf numFmtId="1" fontId="158" fillId="0" borderId="0" xfId="0" applyNumberFormat="1" applyFont="1" applyAlignment="1">
      <alignment/>
    </xf>
    <xf numFmtId="0" fontId="91" fillId="0" borderId="0" xfId="0" applyFont="1" applyFill="1" applyBorder="1" applyAlignment="1">
      <alignment horizontal="center"/>
    </xf>
    <xf numFmtId="200" fontId="72" fillId="35" borderId="0" xfId="0" applyNumberFormat="1" applyFont="1" applyFill="1" applyAlignment="1">
      <alignment wrapText="1"/>
    </xf>
    <xf numFmtId="0" fontId="73" fillId="35" borderId="13" xfId="0" applyFont="1" applyFill="1" applyBorder="1" applyAlignment="1">
      <alignment horizontal="center" vertical="center" wrapText="1"/>
    </xf>
    <xf numFmtId="0" fontId="18" fillId="38" borderId="13" xfId="57" applyFont="1" applyFill="1" applyBorder="1" applyAlignment="1">
      <alignment horizontal="center" vertical="center" wrapText="1"/>
      <protection/>
    </xf>
    <xf numFmtId="0" fontId="65" fillId="38" borderId="13" xfId="57" applyFont="1" applyFill="1" applyBorder="1" applyAlignment="1">
      <alignment horizontal="center" vertical="center" wrapText="1"/>
      <protection/>
    </xf>
    <xf numFmtId="0" fontId="83" fillId="38" borderId="13" xfId="57" applyFont="1" applyFill="1" applyBorder="1" applyAlignment="1">
      <alignment horizontal="center" vertical="center" wrapText="1"/>
      <protection/>
    </xf>
    <xf numFmtId="0" fontId="88" fillId="38" borderId="0" xfId="0" applyFont="1" applyFill="1" applyAlignment="1">
      <alignment horizontal="center" vertical="center" wrapText="1"/>
    </xf>
    <xf numFmtId="0" fontId="14" fillId="38" borderId="10" xfId="57" applyFont="1" applyFill="1" applyBorder="1" applyAlignment="1">
      <alignment horizontal="center" vertical="center" wrapText="1"/>
      <protection/>
    </xf>
    <xf numFmtId="0" fontId="97" fillId="38" borderId="0" xfId="0" applyFont="1" applyFill="1" applyBorder="1" applyAlignment="1">
      <alignment horizontal="center"/>
    </xf>
    <xf numFmtId="0" fontId="75" fillId="0" borderId="0" xfId="57" applyFont="1">
      <alignment/>
      <protection/>
    </xf>
    <xf numFmtId="172" fontId="75" fillId="0" borderId="0" xfId="57" applyNumberFormat="1" applyFont="1">
      <alignment/>
      <protection/>
    </xf>
    <xf numFmtId="0" fontId="93" fillId="0" borderId="0" xfId="0" applyFont="1" applyBorder="1" applyAlignment="1">
      <alignment horizontal="center" vertical="center" wrapText="1"/>
    </xf>
    <xf numFmtId="0" fontId="10" fillId="39" borderId="0" xfId="57" applyFont="1" applyFill="1">
      <alignment/>
      <protection/>
    </xf>
    <xf numFmtId="0" fontId="11" fillId="39" borderId="0" xfId="57" applyFont="1" applyFill="1">
      <alignment/>
      <protection/>
    </xf>
    <xf numFmtId="0" fontId="11" fillId="39" borderId="0" xfId="57" applyFont="1" applyFill="1" applyAlignment="1">
      <alignment horizontal="center" vertical="center" wrapText="1"/>
      <protection/>
    </xf>
    <xf numFmtId="10" fontId="85" fillId="39" borderId="0" xfId="66" applyNumberFormat="1" applyFont="1" applyFill="1" applyBorder="1" applyAlignment="1">
      <alignment horizontal="center"/>
    </xf>
    <xf numFmtId="0" fontId="14" fillId="38" borderId="0" xfId="57" applyFont="1" applyFill="1" applyBorder="1" applyAlignment="1">
      <alignment horizontal="center" vertical="center" wrapText="1"/>
      <protection/>
    </xf>
    <xf numFmtId="0" fontId="94" fillId="38" borderId="10" xfId="0" applyFont="1" applyFill="1" applyBorder="1" applyAlignment="1">
      <alignment horizontal="center" vertical="center" wrapText="1"/>
    </xf>
    <xf numFmtId="200" fontId="94" fillId="38" borderId="10" xfId="0" applyNumberFormat="1" applyFont="1" applyFill="1" applyBorder="1" applyAlignment="1">
      <alignment horizontal="center" vertical="center" wrapText="1"/>
    </xf>
    <xf numFmtId="0" fontId="165" fillId="38" borderId="10" xfId="0" applyFont="1" applyFill="1" applyBorder="1" applyAlignment="1">
      <alignment horizontal="center" vertical="center" wrapText="1"/>
    </xf>
    <xf numFmtId="0" fontId="95" fillId="38" borderId="10" xfId="0" applyFont="1" applyFill="1" applyBorder="1" applyAlignment="1">
      <alignment horizontal="center" vertical="center" wrapText="1"/>
    </xf>
    <xf numFmtId="0" fontId="99" fillId="38" borderId="10" xfId="0" applyFont="1" applyFill="1" applyBorder="1" applyAlignment="1">
      <alignment horizontal="center" vertical="center" wrapText="1"/>
    </xf>
    <xf numFmtId="200" fontId="99" fillId="38" borderId="10" xfId="0" applyNumberFormat="1" applyFont="1" applyFill="1" applyBorder="1" applyAlignment="1">
      <alignment horizontal="center" vertical="center" wrapText="1"/>
    </xf>
    <xf numFmtId="0" fontId="99" fillId="38" borderId="0" xfId="0" applyFont="1" applyFill="1" applyAlignment="1">
      <alignment horizontal="center" vertical="center" wrapText="1"/>
    </xf>
    <xf numFmtId="0" fontId="96" fillId="38" borderId="10" xfId="0" applyFont="1" applyFill="1" applyBorder="1" applyAlignment="1">
      <alignment horizontal="center" vertical="center" wrapText="1"/>
    </xf>
    <xf numFmtId="172" fontId="86" fillId="39" borderId="10" xfId="57" applyNumberFormat="1" applyFont="1" applyFill="1" applyBorder="1" applyAlignment="1">
      <alignment horizontal="center" wrapText="1"/>
      <protection/>
    </xf>
    <xf numFmtId="2" fontId="86" fillId="39" borderId="10" xfId="57" applyNumberFormat="1" applyFont="1" applyFill="1" applyBorder="1" applyAlignment="1">
      <alignment horizontal="center"/>
      <protection/>
    </xf>
    <xf numFmtId="0" fontId="86" fillId="39" borderId="10" xfId="57" applyFont="1" applyFill="1" applyBorder="1" applyAlignment="1">
      <alignment horizontal="center"/>
      <protection/>
    </xf>
    <xf numFmtId="172" fontId="86" fillId="39" borderId="10" xfId="57" applyNumberFormat="1" applyFont="1" applyFill="1" applyBorder="1" applyAlignment="1">
      <alignment horizontal="center"/>
      <protection/>
    </xf>
    <xf numFmtId="196" fontId="86" fillId="39" borderId="14" xfId="57" applyNumberFormat="1" applyFont="1" applyFill="1" applyBorder="1" applyAlignment="1">
      <alignment horizontal="center"/>
      <protection/>
    </xf>
    <xf numFmtId="200" fontId="86" fillId="39" borderId="14" xfId="57" applyNumberFormat="1" applyFont="1" applyFill="1" applyBorder="1" applyAlignment="1">
      <alignment horizontal="center"/>
      <protection/>
    </xf>
    <xf numFmtId="172" fontId="86" fillId="39" borderId="14" xfId="57" applyNumberFormat="1" applyFont="1" applyFill="1" applyBorder="1" applyAlignment="1">
      <alignment horizontal="center"/>
      <protection/>
    </xf>
    <xf numFmtId="9" fontId="86" fillId="39" borderId="10" xfId="66" applyFont="1" applyFill="1" applyBorder="1" applyAlignment="1">
      <alignment horizontal="center"/>
    </xf>
    <xf numFmtId="200" fontId="16" fillId="39" borderId="10" xfId="57" applyNumberFormat="1" applyFont="1" applyFill="1" applyBorder="1" applyAlignment="1">
      <alignment horizontal="center"/>
      <protection/>
    </xf>
    <xf numFmtId="0" fontId="16" fillId="0" borderId="15" xfId="0" applyFont="1" applyBorder="1" applyAlignment="1">
      <alignment horizontal="center" wrapText="1" readingOrder="1"/>
    </xf>
    <xf numFmtId="200" fontId="86" fillId="39" borderId="10" xfId="57" applyNumberFormat="1" applyFont="1" applyFill="1" applyBorder="1" applyAlignment="1">
      <alignment horizontal="center"/>
      <protection/>
    </xf>
    <xf numFmtId="172" fontId="86" fillId="39" borderId="14" xfId="57" applyNumberFormat="1" applyFont="1" applyFill="1" applyBorder="1" applyAlignment="1">
      <alignment horizontal="center" wrapText="1"/>
      <protection/>
    </xf>
    <xf numFmtId="2" fontId="86" fillId="39" borderId="14" xfId="57" applyNumberFormat="1" applyFont="1" applyFill="1" applyBorder="1" applyAlignment="1">
      <alignment horizontal="center"/>
      <protection/>
    </xf>
    <xf numFmtId="0" fontId="86" fillId="39" borderId="14" xfId="57" applyFont="1" applyFill="1" applyBorder="1" applyAlignment="1">
      <alignment horizontal="center"/>
      <protection/>
    </xf>
    <xf numFmtId="9" fontId="86" fillId="39" borderId="14" xfId="66" applyFont="1" applyFill="1" applyBorder="1" applyAlignment="1">
      <alignment horizontal="center"/>
    </xf>
    <xf numFmtId="0" fontId="86" fillId="39" borderId="0" xfId="57" applyFont="1" applyFill="1" applyBorder="1" applyAlignment="1">
      <alignment horizontal="center"/>
      <protection/>
    </xf>
    <xf numFmtId="196" fontId="86" fillId="39" borderId="10" xfId="57" applyNumberFormat="1" applyFont="1" applyFill="1" applyBorder="1" applyAlignment="1">
      <alignment horizontal="center"/>
      <protection/>
    </xf>
    <xf numFmtId="172" fontId="16" fillId="39" borderId="10" xfId="57" applyNumberFormat="1" applyFont="1" applyFill="1" applyBorder="1" applyAlignment="1">
      <alignment horizontal="center" wrapText="1"/>
      <protection/>
    </xf>
    <xf numFmtId="2" fontId="16" fillId="39" borderId="10" xfId="57" applyNumberFormat="1" applyFont="1" applyFill="1" applyBorder="1" applyAlignment="1">
      <alignment horizontal="center"/>
      <protection/>
    </xf>
    <xf numFmtId="0" fontId="16" fillId="39" borderId="10" xfId="57" applyFont="1" applyFill="1" applyBorder="1" applyAlignment="1">
      <alignment horizontal="center"/>
      <protection/>
    </xf>
    <xf numFmtId="172" fontId="16" fillId="39" borderId="10" xfId="57" applyNumberFormat="1" applyFont="1" applyFill="1" applyBorder="1" applyAlignment="1">
      <alignment horizontal="center"/>
      <protection/>
    </xf>
    <xf numFmtId="9" fontId="16" fillId="39" borderId="10" xfId="66" applyFont="1" applyFill="1" applyBorder="1" applyAlignment="1">
      <alignment horizontal="center"/>
    </xf>
    <xf numFmtId="0" fontId="16" fillId="39" borderId="0" xfId="57" applyFont="1" applyFill="1" applyBorder="1" applyAlignment="1">
      <alignment horizontal="center"/>
      <protection/>
    </xf>
    <xf numFmtId="0" fontId="166" fillId="0" borderId="15" xfId="0" applyFont="1" applyBorder="1" applyAlignment="1">
      <alignment horizontal="center" wrapText="1" readingOrder="1"/>
    </xf>
    <xf numFmtId="200" fontId="167" fillId="39" borderId="10" xfId="57" applyNumberFormat="1" applyFont="1" applyFill="1" applyBorder="1" applyAlignment="1">
      <alignment horizontal="center"/>
      <protection/>
    </xf>
    <xf numFmtId="172" fontId="167" fillId="39" borderId="10" xfId="57" applyNumberFormat="1" applyFont="1" applyFill="1" applyBorder="1" applyAlignment="1">
      <alignment horizontal="center" vertical="center" wrapText="1"/>
      <protection/>
    </xf>
    <xf numFmtId="2" fontId="167" fillId="39" borderId="10" xfId="57" applyNumberFormat="1" applyFont="1" applyFill="1" applyBorder="1" applyAlignment="1">
      <alignment horizontal="center" vertical="center"/>
      <protection/>
    </xf>
    <xf numFmtId="0" fontId="167" fillId="39" borderId="10" xfId="57" applyFont="1" applyFill="1" applyBorder="1" applyAlignment="1">
      <alignment horizontal="center" vertical="center"/>
      <protection/>
    </xf>
    <xf numFmtId="172" fontId="167" fillId="39" borderId="10" xfId="57" applyNumberFormat="1" applyFont="1" applyFill="1" applyBorder="1" applyAlignment="1">
      <alignment horizontal="center" vertical="center"/>
      <protection/>
    </xf>
    <xf numFmtId="196" fontId="167" fillId="39" borderId="10" xfId="57" applyNumberFormat="1" applyFont="1" applyFill="1" applyBorder="1" applyAlignment="1">
      <alignment horizontal="center" vertical="center"/>
      <protection/>
    </xf>
    <xf numFmtId="9" fontId="167" fillId="39" borderId="10" xfId="66" applyFont="1" applyFill="1" applyBorder="1" applyAlignment="1">
      <alignment horizontal="center" vertical="center"/>
    </xf>
    <xf numFmtId="200" fontId="168" fillId="39" borderId="10" xfId="57" applyNumberFormat="1" applyFont="1" applyFill="1" applyBorder="1" applyAlignment="1">
      <alignment horizontal="center"/>
      <protection/>
    </xf>
    <xf numFmtId="0" fontId="167" fillId="39" borderId="0" xfId="57" applyFont="1" applyFill="1" applyBorder="1" applyAlignment="1">
      <alignment horizontal="center" vertical="center"/>
      <protection/>
    </xf>
    <xf numFmtId="172" fontId="167" fillId="39" borderId="10" xfId="57" applyNumberFormat="1" applyFont="1" applyFill="1" applyBorder="1" applyAlignment="1">
      <alignment horizontal="center" wrapText="1"/>
      <protection/>
    </xf>
    <xf numFmtId="2" fontId="167" fillId="39" borderId="10" xfId="57" applyNumberFormat="1" applyFont="1" applyFill="1" applyBorder="1" applyAlignment="1">
      <alignment horizontal="center"/>
      <protection/>
    </xf>
    <xf numFmtId="0" fontId="167" fillId="39" borderId="10" xfId="57" applyFont="1" applyFill="1" applyBorder="1" applyAlignment="1">
      <alignment horizontal="center"/>
      <protection/>
    </xf>
    <xf numFmtId="172" fontId="167" fillId="39" borderId="10" xfId="57" applyNumberFormat="1" applyFont="1" applyFill="1" applyBorder="1" applyAlignment="1">
      <alignment horizontal="center"/>
      <protection/>
    </xf>
    <xf numFmtId="196" fontId="167" fillId="39" borderId="10" xfId="57" applyNumberFormat="1" applyFont="1" applyFill="1" applyBorder="1" applyAlignment="1">
      <alignment horizontal="center"/>
      <protection/>
    </xf>
    <xf numFmtId="9" fontId="167" fillId="39" borderId="10" xfId="66" applyFont="1" applyFill="1" applyBorder="1" applyAlignment="1">
      <alignment horizontal="center"/>
    </xf>
    <xf numFmtId="0" fontId="167" fillId="39" borderId="0" xfId="57" applyFont="1" applyFill="1" applyBorder="1" applyAlignment="1">
      <alignment horizontal="center"/>
      <protection/>
    </xf>
    <xf numFmtId="200" fontId="96" fillId="38" borderId="10" xfId="0" applyNumberFormat="1" applyFont="1" applyFill="1" applyBorder="1" applyAlignment="1">
      <alignment horizontal="center" vertical="center" wrapText="1"/>
    </xf>
    <xf numFmtId="0" fontId="96" fillId="10" borderId="10" xfId="0" applyFont="1" applyFill="1" applyBorder="1" applyAlignment="1">
      <alignment horizontal="center" vertical="center" wrapText="1"/>
    </xf>
    <xf numFmtId="200" fontId="96" fillId="10" borderId="10" xfId="0" applyNumberFormat="1" applyFont="1" applyFill="1" applyBorder="1" applyAlignment="1">
      <alignment horizontal="center" vertical="center" wrapText="1"/>
    </xf>
    <xf numFmtId="172" fontId="16" fillId="10" borderId="10" xfId="57" applyNumberFormat="1" applyFont="1" applyFill="1" applyBorder="1" applyAlignment="1">
      <alignment horizontal="center" wrapText="1"/>
      <protection/>
    </xf>
    <xf numFmtId="0" fontId="16" fillId="10" borderId="10" xfId="57" applyFont="1" applyFill="1" applyBorder="1" applyAlignment="1">
      <alignment horizontal="center"/>
      <protection/>
    </xf>
    <xf numFmtId="172" fontId="16" fillId="10" borderId="10" xfId="57" applyNumberFormat="1" applyFont="1" applyFill="1" applyBorder="1" applyAlignment="1">
      <alignment horizontal="center"/>
      <protection/>
    </xf>
    <xf numFmtId="196" fontId="16" fillId="10" borderId="10" xfId="57" applyNumberFormat="1" applyFont="1" applyFill="1" applyBorder="1" applyAlignment="1">
      <alignment horizontal="center"/>
      <protection/>
    </xf>
    <xf numFmtId="200" fontId="86" fillId="10" borderId="14" xfId="57" applyNumberFormat="1" applyFont="1" applyFill="1" applyBorder="1" applyAlignment="1">
      <alignment horizontal="center"/>
      <protection/>
    </xf>
    <xf numFmtId="2" fontId="16" fillId="10" borderId="10" xfId="57" applyNumberFormat="1" applyFont="1" applyFill="1" applyBorder="1" applyAlignment="1">
      <alignment horizontal="center"/>
      <protection/>
    </xf>
    <xf numFmtId="0" fontId="56" fillId="10" borderId="15" xfId="0" applyFont="1" applyFill="1" applyBorder="1" applyAlignment="1">
      <alignment horizontal="center" wrapText="1" readingOrder="1"/>
    </xf>
    <xf numFmtId="200" fontId="86" fillId="10" borderId="10" xfId="57" applyNumberFormat="1" applyFont="1" applyFill="1" applyBorder="1" applyAlignment="1">
      <alignment horizontal="center"/>
      <protection/>
    </xf>
    <xf numFmtId="0" fontId="16" fillId="10" borderId="0" xfId="57" applyFont="1" applyFill="1" applyBorder="1" applyAlignment="1">
      <alignment horizontal="center"/>
      <protection/>
    </xf>
    <xf numFmtId="0" fontId="96" fillId="19" borderId="10" xfId="0" applyFont="1" applyFill="1" applyBorder="1" applyAlignment="1">
      <alignment horizontal="center" vertical="center" wrapText="1"/>
    </xf>
    <xf numFmtId="200" fontId="96" fillId="19" borderId="10" xfId="0" applyNumberFormat="1" applyFont="1" applyFill="1" applyBorder="1" applyAlignment="1">
      <alignment horizontal="center" vertical="center" wrapText="1"/>
    </xf>
    <xf numFmtId="2" fontId="16" fillId="19" borderId="10" xfId="57" applyNumberFormat="1" applyFont="1" applyFill="1" applyBorder="1" applyAlignment="1">
      <alignment horizontal="center"/>
      <protection/>
    </xf>
    <xf numFmtId="2" fontId="16" fillId="19" borderId="10" xfId="66" applyNumberFormat="1" applyFont="1" applyFill="1" applyBorder="1" applyAlignment="1">
      <alignment horizontal="center"/>
    </xf>
    <xf numFmtId="172" fontId="16" fillId="19" borderId="10" xfId="57" applyNumberFormat="1" applyFont="1" applyFill="1" applyBorder="1" applyAlignment="1">
      <alignment horizontal="center"/>
      <protection/>
    </xf>
    <xf numFmtId="176" fontId="16" fillId="19" borderId="10" xfId="57" applyNumberFormat="1" applyFont="1" applyFill="1" applyBorder="1" applyAlignment="1">
      <alignment horizontal="center"/>
      <protection/>
    </xf>
    <xf numFmtId="0" fontId="16" fillId="19" borderId="10" xfId="57" applyFont="1" applyFill="1" applyBorder="1" applyAlignment="1">
      <alignment horizontal="center"/>
      <protection/>
    </xf>
    <xf numFmtId="9" fontId="16" fillId="19" borderId="10" xfId="66" applyFont="1" applyFill="1" applyBorder="1" applyAlignment="1">
      <alignment horizontal="center"/>
    </xf>
    <xf numFmtId="10" fontId="100" fillId="19" borderId="10" xfId="66" applyNumberFormat="1" applyFont="1" applyFill="1" applyBorder="1" applyAlignment="1">
      <alignment horizontal="center"/>
    </xf>
    <xf numFmtId="0" fontId="16" fillId="19" borderId="0" xfId="57" applyFont="1" applyFill="1" applyBorder="1" applyAlignment="1">
      <alignment horizontal="center"/>
      <protection/>
    </xf>
    <xf numFmtId="0" fontId="101" fillId="0" borderId="10" xfId="62" applyFont="1" applyBorder="1" applyAlignment="1">
      <alignment horizontal="center" vertical="center" wrapText="1"/>
      <protection/>
    </xf>
    <xf numFmtId="49" fontId="0" fillId="0" borderId="0" xfId="0" applyNumberFormat="1" applyFont="1" applyFill="1" applyAlignment="1">
      <alignment/>
    </xf>
    <xf numFmtId="172" fontId="0" fillId="38" borderId="16" xfId="0" applyNumberFormat="1" applyFont="1" applyFill="1" applyBorder="1" applyAlignment="1">
      <alignment vertical="center"/>
    </xf>
    <xf numFmtId="0" fontId="102" fillId="38" borderId="10" xfId="0" applyFont="1" applyFill="1" applyBorder="1" applyAlignment="1">
      <alignment horizontal="center" vertical="center"/>
    </xf>
    <xf numFmtId="200" fontId="102" fillId="38" borderId="10" xfId="0" applyNumberFormat="1" applyFont="1" applyFill="1" applyBorder="1" applyAlignment="1">
      <alignment horizontal="center" vertical="center"/>
    </xf>
    <xf numFmtId="0" fontId="62" fillId="38" borderId="10" xfId="59" applyFont="1" applyFill="1" applyBorder="1" applyAlignment="1">
      <alignment horizontal="center" vertical="center"/>
      <protection/>
    </xf>
    <xf numFmtId="0" fontId="62" fillId="38" borderId="10" xfId="59" applyFont="1" applyFill="1" applyBorder="1" applyAlignment="1">
      <alignment horizontal="center" vertical="center" wrapText="1"/>
      <protection/>
    </xf>
    <xf numFmtId="1" fontId="62" fillId="38" borderId="10" xfId="0" applyNumberFormat="1" applyFont="1" applyFill="1" applyBorder="1" applyAlignment="1">
      <alignment horizontal="center" vertical="center"/>
    </xf>
    <xf numFmtId="0" fontId="51" fillId="35" borderId="14" xfId="0" applyFont="1" applyFill="1" applyBorder="1" applyAlignment="1">
      <alignment horizontal="center" vertical="center" wrapText="1"/>
    </xf>
    <xf numFmtId="0" fontId="51" fillId="38" borderId="17" xfId="0" applyFont="1" applyFill="1" applyBorder="1" applyAlignment="1">
      <alignment horizontal="center" vertical="center" wrapText="1"/>
    </xf>
    <xf numFmtId="0" fontId="165" fillId="40" borderId="10" xfId="0" applyNumberFormat="1" applyFont="1" applyFill="1" applyBorder="1" applyAlignment="1">
      <alignment horizontal="center" vertical="center" wrapText="1"/>
    </xf>
    <xf numFmtId="0" fontId="103" fillId="35" borderId="0" xfId="0" applyFont="1" applyFill="1" applyAlignment="1">
      <alignment/>
    </xf>
    <xf numFmtId="0" fontId="72" fillId="0" borderId="0" xfId="0" applyFont="1" applyBorder="1" applyAlignment="1">
      <alignment horizontal="right" wrapText="1"/>
    </xf>
    <xf numFmtId="0" fontId="72" fillId="0" borderId="0" xfId="0" applyFont="1" applyAlignment="1">
      <alignment wrapText="1"/>
    </xf>
    <xf numFmtId="172" fontId="16" fillId="38" borderId="10" xfId="57" applyNumberFormat="1" applyFont="1" applyFill="1" applyBorder="1" applyAlignment="1">
      <alignment horizontal="center" wrapText="1"/>
      <protection/>
    </xf>
    <xf numFmtId="2" fontId="16" fillId="38" borderId="10" xfId="57" applyNumberFormat="1" applyFont="1" applyFill="1" applyBorder="1" applyAlignment="1">
      <alignment horizontal="center"/>
      <protection/>
    </xf>
    <xf numFmtId="0" fontId="16" fillId="38" borderId="10" xfId="57" applyFont="1" applyFill="1" applyBorder="1" applyAlignment="1">
      <alignment horizontal="center"/>
      <protection/>
    </xf>
    <xf numFmtId="172" fontId="16" fillId="38" borderId="10" xfId="57" applyNumberFormat="1" applyFont="1" applyFill="1" applyBorder="1" applyAlignment="1">
      <alignment horizontal="center"/>
      <protection/>
    </xf>
    <xf numFmtId="196" fontId="16" fillId="38" borderId="10" xfId="57" applyNumberFormat="1" applyFont="1" applyFill="1" applyBorder="1" applyAlignment="1">
      <alignment horizontal="center"/>
      <protection/>
    </xf>
    <xf numFmtId="200" fontId="86" fillId="38" borderId="14" xfId="57" applyNumberFormat="1" applyFont="1" applyFill="1" applyBorder="1" applyAlignment="1">
      <alignment horizontal="center"/>
      <protection/>
    </xf>
    <xf numFmtId="9" fontId="16" fillId="38" borderId="10" xfId="66" applyFont="1" applyFill="1" applyBorder="1" applyAlignment="1">
      <alignment horizontal="center"/>
    </xf>
    <xf numFmtId="200" fontId="16" fillId="38" borderId="10" xfId="57" applyNumberFormat="1" applyFont="1" applyFill="1" applyBorder="1" applyAlignment="1">
      <alignment horizontal="center"/>
      <protection/>
    </xf>
    <xf numFmtId="0" fontId="16" fillId="38" borderId="15" xfId="0" applyFont="1" applyFill="1" applyBorder="1" applyAlignment="1">
      <alignment horizontal="center" wrapText="1" readingOrder="1"/>
    </xf>
    <xf numFmtId="200" fontId="86" fillId="38" borderId="10" xfId="57" applyNumberFormat="1" applyFont="1" applyFill="1" applyBorder="1" applyAlignment="1">
      <alignment horizontal="center"/>
      <protection/>
    </xf>
    <xf numFmtId="0" fontId="16" fillId="38" borderId="0" xfId="57" applyFont="1" applyFill="1" applyBorder="1" applyAlignment="1">
      <alignment horizontal="center"/>
      <protection/>
    </xf>
    <xf numFmtId="200" fontId="10" fillId="0" borderId="0" xfId="63" applyNumberFormat="1" applyFont="1" applyAlignment="1">
      <alignment horizontal="center" vertical="center" textRotation="90"/>
      <protection/>
    </xf>
    <xf numFmtId="196" fontId="4" fillId="38" borderId="10" xfId="63" applyNumberFormat="1" applyFont="1" applyFill="1" applyBorder="1" applyAlignment="1">
      <alignment vertical="center" textRotation="90"/>
      <protection/>
    </xf>
    <xf numFmtId="0" fontId="10" fillId="38" borderId="10" xfId="63" applyFont="1" applyFill="1" applyBorder="1" applyAlignment="1">
      <alignment horizontal="center" vertical="center" textRotation="90" wrapText="1"/>
      <protection/>
    </xf>
    <xf numFmtId="2" fontId="10" fillId="38" borderId="10" xfId="63" applyNumberFormat="1" applyFont="1" applyFill="1" applyBorder="1" applyAlignment="1">
      <alignment horizontal="center" vertical="center" textRotation="90"/>
      <protection/>
    </xf>
    <xf numFmtId="200" fontId="4" fillId="38" borderId="0" xfId="63" applyNumberFormat="1" applyFont="1" applyFill="1" applyBorder="1" applyAlignment="1">
      <alignment vertical="center" textRotation="90"/>
      <protection/>
    </xf>
    <xf numFmtId="1" fontId="169" fillId="38" borderId="10" xfId="0" applyNumberFormat="1" applyFont="1" applyFill="1" applyBorder="1" applyAlignment="1">
      <alignment horizontal="center" vertical="center"/>
    </xf>
    <xf numFmtId="1" fontId="158" fillId="0" borderId="0" xfId="0" applyNumberFormat="1" applyFont="1" applyFill="1" applyAlignment="1">
      <alignment/>
    </xf>
    <xf numFmtId="0" fontId="170" fillId="38" borderId="10" xfId="57" applyFont="1" applyFill="1" applyBorder="1" applyAlignment="1">
      <alignment horizontal="center" vertical="center"/>
      <protection/>
    </xf>
    <xf numFmtId="1" fontId="171" fillId="38" borderId="0" xfId="0" applyNumberFormat="1" applyFont="1" applyFill="1" applyAlignment="1">
      <alignment vertical="center"/>
    </xf>
    <xf numFmtId="0" fontId="171" fillId="38" borderId="0" xfId="0" applyFont="1" applyFill="1" applyAlignment="1">
      <alignment vertical="center"/>
    </xf>
    <xf numFmtId="0" fontId="172" fillId="38" borderId="10" xfId="0" applyFont="1" applyFill="1" applyBorder="1" applyAlignment="1">
      <alignment horizontal="center" vertical="center"/>
    </xf>
    <xf numFmtId="1" fontId="173" fillId="38" borderId="10" xfId="0" applyNumberFormat="1" applyFont="1" applyFill="1" applyBorder="1" applyAlignment="1">
      <alignment horizontal="center" vertical="center"/>
    </xf>
    <xf numFmtId="1" fontId="98" fillId="38" borderId="0" xfId="0" applyNumberFormat="1" applyFont="1" applyFill="1" applyAlignment="1">
      <alignment vertical="center"/>
    </xf>
    <xf numFmtId="0" fontId="98" fillId="38" borderId="0" xfId="0" applyFont="1" applyFill="1" applyAlignment="1">
      <alignment vertical="center"/>
    </xf>
    <xf numFmtId="0" fontId="174" fillId="38" borderId="10" xfId="0" applyFont="1" applyFill="1" applyBorder="1" applyAlignment="1">
      <alignment horizontal="center" vertical="center"/>
    </xf>
    <xf numFmtId="0" fontId="170" fillId="38" borderId="13" xfId="57" applyFont="1" applyFill="1" applyBorder="1" applyAlignment="1">
      <alignment horizontal="center" vertical="center"/>
      <protection/>
    </xf>
    <xf numFmtId="0" fontId="170" fillId="41" borderId="10" xfId="57" applyFont="1" applyFill="1" applyBorder="1" applyAlignment="1">
      <alignment horizontal="center" vertical="center"/>
      <protection/>
    </xf>
    <xf numFmtId="0" fontId="172" fillId="41" borderId="10" xfId="0" applyFont="1" applyFill="1" applyBorder="1" applyAlignment="1">
      <alignment horizontal="center" vertical="center"/>
    </xf>
    <xf numFmtId="1" fontId="173" fillId="41" borderId="10" xfId="0" applyNumberFormat="1" applyFont="1" applyFill="1" applyBorder="1" applyAlignment="1">
      <alignment horizontal="center" vertical="center"/>
    </xf>
    <xf numFmtId="0" fontId="174" fillId="41" borderId="10" xfId="0" applyFont="1" applyFill="1" applyBorder="1" applyAlignment="1">
      <alignment horizontal="center" vertical="center"/>
    </xf>
    <xf numFmtId="0" fontId="170" fillId="41" borderId="13" xfId="57" applyFont="1" applyFill="1" applyBorder="1" applyAlignment="1">
      <alignment horizontal="center" vertical="center"/>
      <protection/>
    </xf>
    <xf numFmtId="0" fontId="104" fillId="38" borderId="10" xfId="59" applyFont="1" applyFill="1" applyBorder="1" applyAlignment="1">
      <alignment horizontal="center" vertical="center"/>
      <protection/>
    </xf>
    <xf numFmtId="1" fontId="104" fillId="38" borderId="10" xfId="57" applyNumberFormat="1" applyFont="1" applyFill="1" applyBorder="1" applyAlignment="1">
      <alignment horizontal="center" vertical="center"/>
      <protection/>
    </xf>
    <xf numFmtId="0" fontId="104" fillId="38" borderId="10" xfId="57" applyFont="1" applyFill="1" applyBorder="1" applyAlignment="1">
      <alignment horizontal="center" vertical="center"/>
      <protection/>
    </xf>
    <xf numFmtId="0" fontId="98" fillId="38" borderId="10" xfId="0" applyFont="1" applyFill="1" applyBorder="1" applyAlignment="1">
      <alignment horizontal="center" vertical="center"/>
    </xf>
    <xf numFmtId="0" fontId="172" fillId="38" borderId="10" xfId="0" applyFont="1" applyFill="1" applyBorder="1" applyAlignment="1">
      <alignment horizontal="center" vertical="center"/>
    </xf>
    <xf numFmtId="196" fontId="104" fillId="38" borderId="10" xfId="57" applyNumberFormat="1" applyFont="1" applyFill="1" applyBorder="1" applyAlignment="1">
      <alignment horizontal="center" vertical="center"/>
      <protection/>
    </xf>
    <xf numFmtId="1" fontId="98" fillId="38" borderId="10" xfId="0" applyNumberFormat="1" applyFont="1" applyFill="1" applyBorder="1" applyAlignment="1">
      <alignment horizontal="center" vertical="center"/>
    </xf>
    <xf numFmtId="0" fontId="92" fillId="38" borderId="10" xfId="0" applyFont="1" applyFill="1" applyBorder="1" applyAlignment="1">
      <alignment horizontal="center" vertical="center"/>
    </xf>
    <xf numFmtId="1" fontId="172" fillId="38" borderId="10" xfId="0" applyNumberFormat="1" applyFont="1" applyFill="1" applyBorder="1" applyAlignment="1">
      <alignment horizontal="center" vertical="center"/>
    </xf>
    <xf numFmtId="1" fontId="104" fillId="38" borderId="13" xfId="57" applyNumberFormat="1" applyFont="1" applyFill="1" applyBorder="1" applyAlignment="1">
      <alignment horizontal="center" vertical="center"/>
      <protection/>
    </xf>
    <xf numFmtId="0" fontId="104" fillId="38" borderId="13" xfId="57" applyFont="1" applyFill="1" applyBorder="1" applyAlignment="1">
      <alignment horizontal="center" vertical="center"/>
      <protection/>
    </xf>
    <xf numFmtId="0" fontId="172" fillId="38" borderId="13" xfId="0" applyFont="1" applyFill="1" applyBorder="1" applyAlignment="1">
      <alignment horizontal="center" vertical="center"/>
    </xf>
    <xf numFmtId="0" fontId="172" fillId="38" borderId="0" xfId="0" applyFont="1" applyFill="1" applyAlignment="1">
      <alignment horizontal="center" vertical="center"/>
    </xf>
    <xf numFmtId="0" fontId="98" fillId="38" borderId="10" xfId="0" applyFont="1" applyFill="1" applyBorder="1" applyAlignment="1">
      <alignment horizontal="center" vertical="center"/>
    </xf>
    <xf numFmtId="0" fontId="35" fillId="41" borderId="10" xfId="57" applyFont="1" applyFill="1" applyBorder="1" applyAlignment="1">
      <alignment horizontal="center" vertical="center" wrapText="1"/>
      <protection/>
    </xf>
    <xf numFmtId="0" fontId="47" fillId="41" borderId="10" xfId="57" applyFont="1" applyFill="1" applyBorder="1" applyAlignment="1">
      <alignment horizontal="center" vertical="center" wrapText="1"/>
      <protection/>
    </xf>
    <xf numFmtId="1" fontId="169" fillId="41" borderId="10" xfId="0" applyNumberFormat="1" applyFont="1" applyFill="1" applyBorder="1" applyAlignment="1">
      <alignment horizontal="center" vertical="center"/>
    </xf>
    <xf numFmtId="0" fontId="105" fillId="35" borderId="0" xfId="57" applyFont="1" applyFill="1">
      <alignment/>
      <protection/>
    </xf>
    <xf numFmtId="0" fontId="0" fillId="38" borderId="10" xfId="0" applyFill="1" applyBorder="1" applyAlignment="1">
      <alignment horizontal="center"/>
    </xf>
    <xf numFmtId="0" fontId="92" fillId="0" borderId="18" xfId="0" applyFont="1" applyFill="1" applyBorder="1" applyAlignment="1">
      <alignment horizontal="center" vertical="center" wrapText="1"/>
    </xf>
    <xf numFmtId="1" fontId="92" fillId="0" borderId="18" xfId="0" applyNumberFormat="1" applyFont="1" applyFill="1" applyBorder="1" applyAlignment="1">
      <alignment horizontal="center" vertical="center" wrapText="1"/>
    </xf>
    <xf numFmtId="196" fontId="94" fillId="38" borderId="10" xfId="0" applyNumberFormat="1" applyFont="1" applyFill="1" applyBorder="1" applyAlignment="1">
      <alignment horizontal="center" vertical="center" wrapText="1"/>
    </xf>
    <xf numFmtId="196" fontId="99" fillId="38" borderId="10" xfId="0" applyNumberFormat="1" applyFont="1" applyFill="1" applyBorder="1" applyAlignment="1">
      <alignment horizontal="center" vertical="center" wrapText="1"/>
    </xf>
    <xf numFmtId="0" fontId="49" fillId="38" borderId="10" xfId="0" applyFont="1" applyFill="1" applyBorder="1" applyAlignment="1">
      <alignment horizontal="center" vertical="center"/>
    </xf>
    <xf numFmtId="0" fontId="175" fillId="0" borderId="0" xfId="0" applyFont="1" applyAlignment="1">
      <alignment horizontal="center"/>
    </xf>
    <xf numFmtId="0" fontId="71" fillId="38" borderId="10" xfId="0" applyFont="1" applyFill="1" applyBorder="1" applyAlignment="1">
      <alignment horizontal="center" vertical="center"/>
    </xf>
    <xf numFmtId="0" fontId="75" fillId="38" borderId="10" xfId="57" applyFont="1" applyFill="1" applyBorder="1" applyAlignment="1">
      <alignment horizontal="center" vertical="center"/>
      <protection/>
    </xf>
    <xf numFmtId="200" fontId="102" fillId="38" borderId="10" xfId="0" applyNumberFormat="1" applyFont="1" applyFill="1" applyBorder="1" applyAlignment="1">
      <alignment horizontal="center" vertical="center" wrapText="1"/>
    </xf>
    <xf numFmtId="0" fontId="0" fillId="38" borderId="10" xfId="0" applyFont="1" applyFill="1" applyBorder="1" applyAlignment="1">
      <alignment horizontal="center" vertical="center"/>
    </xf>
    <xf numFmtId="172" fontId="0" fillId="38" borderId="16" xfId="0" applyNumberFormat="1" applyFont="1" applyFill="1" applyBorder="1" applyAlignment="1">
      <alignment vertical="center"/>
    </xf>
    <xf numFmtId="0" fontId="49" fillId="38" borderId="0" xfId="0" applyFont="1" applyFill="1" applyAlignment="1">
      <alignment vertical="center"/>
    </xf>
    <xf numFmtId="0" fontId="102" fillId="38" borderId="10" xfId="0" applyFont="1" applyFill="1" applyBorder="1" applyAlignment="1">
      <alignment horizontal="center" vertical="center" wrapText="1"/>
    </xf>
    <xf numFmtId="0" fontId="71" fillId="38" borderId="13" xfId="0" applyFont="1" applyFill="1" applyBorder="1" applyAlignment="1">
      <alignment horizontal="center" vertical="center"/>
    </xf>
    <xf numFmtId="0" fontId="75" fillId="38" borderId="13" xfId="57" applyFont="1" applyFill="1" applyBorder="1" applyAlignment="1">
      <alignment horizontal="center" vertical="center"/>
      <protection/>
    </xf>
    <xf numFmtId="0" fontId="102" fillId="38" borderId="13" xfId="0" applyFont="1" applyFill="1" applyBorder="1" applyAlignment="1">
      <alignment horizontal="center" vertical="center"/>
    </xf>
    <xf numFmtId="200" fontId="102" fillId="38" borderId="13" xfId="0" applyNumberFormat="1" applyFont="1" applyFill="1" applyBorder="1" applyAlignment="1">
      <alignment horizontal="center" vertical="center"/>
    </xf>
    <xf numFmtId="0" fontId="0" fillId="38" borderId="13" xfId="0" applyFont="1" applyFill="1" applyBorder="1" applyAlignment="1">
      <alignment horizontal="center" vertical="center"/>
    </xf>
    <xf numFmtId="172" fontId="0" fillId="38" borderId="19" xfId="0" applyNumberFormat="1" applyFont="1" applyFill="1" applyBorder="1" applyAlignment="1">
      <alignment vertical="center"/>
    </xf>
    <xf numFmtId="0" fontId="176" fillId="38" borderId="10" xfId="0" applyFont="1" applyFill="1" applyBorder="1" applyAlignment="1">
      <alignment horizontal="center" vertical="center"/>
    </xf>
    <xf numFmtId="0" fontId="177" fillId="38" borderId="10" xfId="57" applyFont="1" applyFill="1" applyBorder="1" applyAlignment="1">
      <alignment horizontal="center" vertical="center"/>
      <protection/>
    </xf>
    <xf numFmtId="0" fontId="178" fillId="38" borderId="10" xfId="0" applyFont="1" applyFill="1" applyBorder="1" applyAlignment="1">
      <alignment horizontal="center" vertical="center"/>
    </xf>
    <xf numFmtId="2" fontId="0" fillId="38" borderId="10" xfId="0" applyNumberFormat="1" applyFont="1" applyFill="1" applyBorder="1" applyAlignment="1">
      <alignment horizontal="center" vertical="center"/>
    </xf>
    <xf numFmtId="172" fontId="0" fillId="38" borderId="10" xfId="0" applyNumberFormat="1" applyFont="1" applyFill="1" applyBorder="1" applyAlignment="1">
      <alignment vertical="center"/>
    </xf>
    <xf numFmtId="0" fontId="0" fillId="38" borderId="10" xfId="0" applyFont="1" applyFill="1" applyBorder="1" applyAlignment="1">
      <alignment vertical="center"/>
    </xf>
    <xf numFmtId="200" fontId="102" fillId="38" borderId="10" xfId="0" applyNumberFormat="1" applyFont="1" applyFill="1" applyBorder="1" applyAlignment="1">
      <alignment horizontal="center"/>
    </xf>
    <xf numFmtId="200" fontId="178" fillId="38" borderId="10" xfId="0" applyNumberFormat="1" applyFont="1" applyFill="1" applyBorder="1" applyAlignment="1">
      <alignment horizontal="center" vertical="center"/>
    </xf>
    <xf numFmtId="0" fontId="0" fillId="38" borderId="0" xfId="0" applyFont="1" applyFill="1" applyAlignment="1">
      <alignment vertical="center"/>
    </xf>
    <xf numFmtId="0" fontId="178" fillId="38" borderId="10" xfId="0" applyFont="1" applyFill="1" applyBorder="1" applyAlignment="1">
      <alignment horizontal="center" wrapText="1"/>
    </xf>
    <xf numFmtId="200" fontId="178" fillId="38" borderId="10" xfId="0" applyNumberFormat="1" applyFont="1" applyFill="1" applyBorder="1" applyAlignment="1">
      <alignment horizontal="center" wrapText="1"/>
    </xf>
    <xf numFmtId="0" fontId="178" fillId="38" borderId="10" xfId="0" applyFont="1" applyFill="1" applyBorder="1" applyAlignment="1">
      <alignment horizontal="center"/>
    </xf>
    <xf numFmtId="200" fontId="178" fillId="38" borderId="10" xfId="0" applyNumberFormat="1" applyFont="1" applyFill="1" applyBorder="1" applyAlignment="1">
      <alignment horizontal="center" vertical="center" wrapText="1"/>
    </xf>
    <xf numFmtId="200" fontId="178" fillId="38" borderId="10" xfId="0" applyNumberFormat="1" applyFont="1" applyFill="1" applyBorder="1" applyAlignment="1">
      <alignment horizontal="center"/>
    </xf>
    <xf numFmtId="172" fontId="49" fillId="38" borderId="16" xfId="0" applyNumberFormat="1" applyFont="1" applyFill="1" applyBorder="1" applyAlignment="1">
      <alignment vertical="center"/>
    </xf>
    <xf numFmtId="0" fontId="102" fillId="38" borderId="10" xfId="0" applyFont="1" applyFill="1" applyBorder="1" applyAlignment="1">
      <alignment horizontal="center"/>
    </xf>
    <xf numFmtId="49" fontId="0" fillId="38" borderId="0" xfId="0" applyNumberFormat="1" applyFont="1" applyFill="1" applyAlignment="1">
      <alignment/>
    </xf>
    <xf numFmtId="200" fontId="102" fillId="38" borderId="0" xfId="0" applyNumberFormat="1" applyFont="1" applyFill="1" applyBorder="1" applyAlignment="1">
      <alignment horizontal="center" vertical="center" wrapText="1"/>
    </xf>
    <xf numFmtId="200" fontId="102" fillId="38" borderId="0" xfId="0" applyNumberFormat="1" applyFont="1" applyFill="1" applyBorder="1" applyAlignment="1">
      <alignment horizontal="center" vertical="center"/>
    </xf>
    <xf numFmtId="200" fontId="102" fillId="38" borderId="0" xfId="0" applyNumberFormat="1" applyFont="1" applyFill="1" applyBorder="1" applyAlignment="1">
      <alignment horizontal="center"/>
    </xf>
    <xf numFmtId="200" fontId="178" fillId="38" borderId="0" xfId="0" applyNumberFormat="1" applyFont="1" applyFill="1" applyBorder="1" applyAlignment="1">
      <alignment horizontal="center" vertical="center"/>
    </xf>
    <xf numFmtId="200" fontId="178" fillId="38" borderId="0" xfId="0" applyNumberFormat="1" applyFont="1" applyFill="1" applyBorder="1" applyAlignment="1">
      <alignment horizontal="center" wrapText="1"/>
    </xf>
    <xf numFmtId="200" fontId="178" fillId="38" borderId="0" xfId="0" applyNumberFormat="1" applyFont="1" applyFill="1" applyBorder="1" applyAlignment="1">
      <alignment horizontal="center"/>
    </xf>
    <xf numFmtId="2" fontId="49" fillId="38" borderId="10" xfId="0" applyNumberFormat="1" applyFont="1" applyFill="1" applyBorder="1" applyAlignment="1">
      <alignment horizontal="center" vertical="center"/>
    </xf>
    <xf numFmtId="200" fontId="0" fillId="38" borderId="10" xfId="0" applyNumberFormat="1" applyFill="1" applyBorder="1" applyAlignment="1">
      <alignment horizontal="center"/>
    </xf>
    <xf numFmtId="200" fontId="0" fillId="38" borderId="0" xfId="0" applyNumberFormat="1" applyFill="1" applyAlignment="1">
      <alignment horizontal="center"/>
    </xf>
    <xf numFmtId="49" fontId="106" fillId="0" borderId="10" xfId="0" applyNumberFormat="1" applyFont="1" applyBorder="1" applyAlignment="1">
      <alignment horizontal="center" wrapText="1"/>
    </xf>
    <xf numFmtId="0" fontId="179" fillId="0" borderId="0" xfId="0" applyFont="1" applyBorder="1" applyAlignment="1">
      <alignment horizontal="center"/>
    </xf>
    <xf numFmtId="0" fontId="80" fillId="0" borderId="0" xfId="0" applyFont="1" applyBorder="1" applyAlignment="1">
      <alignment horizontal="center" vertical="center" wrapText="1"/>
    </xf>
    <xf numFmtId="49" fontId="106" fillId="0" borderId="0" xfId="0" applyNumberFormat="1" applyFont="1" applyBorder="1" applyAlignment="1">
      <alignment horizontal="center" wrapText="1"/>
    </xf>
    <xf numFmtId="200" fontId="0" fillId="38" borderId="0" xfId="0" applyNumberFormat="1" applyFill="1" applyBorder="1" applyAlignment="1">
      <alignment horizontal="center"/>
    </xf>
    <xf numFmtId="0" fontId="175" fillId="0" borderId="0" xfId="0" applyFont="1" applyAlignment="1">
      <alignment horizontal="center"/>
    </xf>
    <xf numFmtId="0" fontId="180" fillId="0" borderId="0" xfId="0" applyFont="1" applyAlignment="1">
      <alignment/>
    </xf>
    <xf numFmtId="0" fontId="51" fillId="38" borderId="14" xfId="0" applyFont="1" applyFill="1" applyBorder="1" applyAlignment="1">
      <alignment horizontal="center" vertical="center" wrapText="1"/>
    </xf>
    <xf numFmtId="0" fontId="51" fillId="35" borderId="13" xfId="0" applyFont="1" applyFill="1" applyBorder="1" applyAlignment="1">
      <alignment horizontal="center" vertical="center" wrapText="1"/>
    </xf>
    <xf numFmtId="0" fontId="72"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2" fillId="38" borderId="10" xfId="0" applyFont="1" applyFill="1" applyBorder="1" applyAlignment="1">
      <alignment horizontal="center" vertical="center" wrapText="1"/>
    </xf>
    <xf numFmtId="0" fontId="5" fillId="35" borderId="0" xfId="57" applyFont="1" applyFill="1" applyAlignment="1">
      <alignment horizontal="right"/>
      <protection/>
    </xf>
    <xf numFmtId="0" fontId="42" fillId="0" borderId="0" xfId="57" applyFont="1" applyAlignment="1">
      <alignment horizontal="center"/>
      <protection/>
    </xf>
    <xf numFmtId="0" fontId="89" fillId="0" borderId="0" xfId="57" applyFont="1" applyAlignment="1">
      <alignment horizontal="center"/>
      <protection/>
    </xf>
    <xf numFmtId="0" fontId="90" fillId="0" borderId="0" xfId="0" applyFont="1" applyAlignment="1">
      <alignment horizontal="center" wrapText="1"/>
    </xf>
    <xf numFmtId="0" fontId="73" fillId="35" borderId="10" xfId="0" applyFont="1" applyFill="1" applyBorder="1" applyAlignment="1">
      <alignment horizontal="center" vertical="center" wrapText="1"/>
    </xf>
    <xf numFmtId="0" fontId="51" fillId="38" borderId="10"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51" fillId="35" borderId="18" xfId="0" applyFont="1" applyFill="1" applyBorder="1" applyAlignment="1">
      <alignment horizontal="center" vertical="center" wrapText="1"/>
    </xf>
    <xf numFmtId="0" fontId="51" fillId="38" borderId="17" xfId="0" applyFont="1" applyFill="1" applyBorder="1" applyAlignment="1">
      <alignment horizontal="center" vertical="center" wrapText="1"/>
    </xf>
    <xf numFmtId="0" fontId="51" fillId="35" borderId="20" xfId="0" applyFont="1" applyFill="1" applyBorder="1" applyAlignment="1">
      <alignment horizontal="center" vertical="center" wrapText="1"/>
    </xf>
    <xf numFmtId="0" fontId="72" fillId="35" borderId="0" xfId="0" applyFont="1" applyFill="1" applyAlignment="1">
      <alignment horizontal="center" wrapText="1"/>
    </xf>
    <xf numFmtId="0" fontId="88" fillId="38" borderId="10" xfId="0" applyFont="1" applyFill="1" applyBorder="1" applyAlignment="1">
      <alignment horizontal="center" vertical="center" wrapText="1"/>
    </xf>
    <xf numFmtId="0" fontId="14" fillId="38" borderId="21" xfId="57" applyFont="1" applyFill="1" applyBorder="1" applyAlignment="1">
      <alignment horizontal="center" vertical="center" wrapText="1"/>
      <protection/>
    </xf>
    <xf numFmtId="0" fontId="14" fillId="38" borderId="10" xfId="57" applyFont="1" applyFill="1" applyBorder="1" applyAlignment="1">
      <alignment horizontal="center" vertical="center" wrapText="1"/>
      <protection/>
    </xf>
    <xf numFmtId="0" fontId="70" fillId="0" borderId="0" xfId="57" applyFont="1" applyFill="1" applyAlignment="1">
      <alignment horizontal="center"/>
      <protection/>
    </xf>
    <xf numFmtId="0" fontId="9" fillId="0" borderId="0" xfId="57" applyFont="1" applyAlignment="1">
      <alignment horizontal="center"/>
      <protection/>
    </xf>
    <xf numFmtId="0" fontId="20" fillId="0" borderId="0" xfId="57" applyFont="1" applyAlignment="1">
      <alignment horizontal="center"/>
      <protection/>
    </xf>
    <xf numFmtId="0" fontId="17" fillId="38" borderId="10" xfId="57" applyFont="1" applyFill="1" applyBorder="1" applyAlignment="1">
      <alignment horizontal="center" vertical="center" wrapText="1"/>
      <protection/>
    </xf>
    <xf numFmtId="0" fontId="86" fillId="0" borderId="22" xfId="57" applyFont="1" applyFill="1" applyBorder="1" applyAlignment="1">
      <alignment horizontal="left" vertical="center" wrapText="1"/>
      <protection/>
    </xf>
    <xf numFmtId="0" fontId="86" fillId="0" borderId="23" xfId="57" applyFont="1" applyFill="1" applyBorder="1" applyAlignment="1">
      <alignment horizontal="left" vertical="center" wrapText="1"/>
      <protection/>
    </xf>
    <xf numFmtId="0" fontId="86" fillId="0" borderId="24" xfId="57" applyFont="1" applyFill="1" applyBorder="1" applyAlignment="1">
      <alignment horizontal="left" vertical="center" wrapText="1"/>
      <protection/>
    </xf>
    <xf numFmtId="0" fontId="86" fillId="0" borderId="25" xfId="57" applyFont="1" applyFill="1" applyBorder="1" applyAlignment="1">
      <alignment horizontal="left" vertical="center" wrapText="1"/>
      <protection/>
    </xf>
    <xf numFmtId="0" fontId="86" fillId="0" borderId="0" xfId="57" applyFont="1" applyFill="1" applyBorder="1" applyAlignment="1">
      <alignment horizontal="left" vertical="center" wrapText="1"/>
      <protection/>
    </xf>
    <xf numFmtId="0" fontId="86" fillId="0" borderId="26" xfId="57" applyFont="1" applyFill="1" applyBorder="1" applyAlignment="1">
      <alignment horizontal="left" vertical="center" wrapText="1"/>
      <protection/>
    </xf>
    <xf numFmtId="0" fontId="86" fillId="0" borderId="27" xfId="57" applyFont="1" applyFill="1" applyBorder="1" applyAlignment="1">
      <alignment horizontal="left" vertical="center" wrapText="1"/>
      <protection/>
    </xf>
    <xf numFmtId="0" fontId="86" fillId="0" borderId="28" xfId="57" applyFont="1" applyFill="1" applyBorder="1" applyAlignment="1">
      <alignment horizontal="left" vertical="center" wrapText="1"/>
      <protection/>
    </xf>
    <xf numFmtId="0" fontId="86" fillId="0" borderId="29" xfId="57" applyFont="1" applyFill="1" applyBorder="1" applyAlignment="1">
      <alignment horizontal="left" vertical="center" wrapText="1"/>
      <protection/>
    </xf>
    <xf numFmtId="0" fontId="18" fillId="0" borderId="10" xfId="63" applyFont="1" applyBorder="1" applyAlignment="1">
      <alignment horizontal="center" vertical="center" wrapText="1"/>
      <protection/>
    </xf>
    <xf numFmtId="0" fontId="23" fillId="0" borderId="13" xfId="63" applyFont="1" applyBorder="1" applyAlignment="1">
      <alignment horizontal="center" vertical="center" wrapText="1"/>
      <protection/>
    </xf>
    <xf numFmtId="0" fontId="23" fillId="0" borderId="14" xfId="63" applyFont="1" applyBorder="1" applyAlignment="1">
      <alignment horizontal="center" vertical="center" wrapText="1"/>
      <protection/>
    </xf>
    <xf numFmtId="0" fontId="24" fillId="0" borderId="30" xfId="63" applyFont="1" applyBorder="1" applyAlignment="1">
      <alignment horizontal="center"/>
      <protection/>
    </xf>
    <xf numFmtId="0" fontId="24" fillId="0" borderId="16" xfId="63" applyFont="1" applyBorder="1" applyAlignment="1">
      <alignment horizontal="center"/>
      <protection/>
    </xf>
    <xf numFmtId="0" fontId="23" fillId="0" borderId="10" xfId="63" applyFont="1" applyBorder="1" applyAlignment="1">
      <alignment horizontal="center" vertical="center" wrapText="1"/>
      <protection/>
    </xf>
    <xf numFmtId="0" fontId="19" fillId="0" borderId="0" xfId="63" applyFont="1" applyAlignment="1">
      <alignment horizontal="center"/>
      <protection/>
    </xf>
    <xf numFmtId="0" fontId="57" fillId="0" borderId="0" xfId="63" applyFont="1" applyBorder="1" applyAlignment="1">
      <alignment horizontal="center"/>
      <protection/>
    </xf>
    <xf numFmtId="0" fontId="9" fillId="0" borderId="0" xfId="63" applyFont="1" applyAlignment="1">
      <alignment horizontal="center"/>
      <protection/>
    </xf>
    <xf numFmtId="0" fontId="20" fillId="0" borderId="0" xfId="63" applyFont="1" applyAlignment="1">
      <alignment horizontal="center"/>
      <protection/>
    </xf>
    <xf numFmtId="0" fontId="57" fillId="0" borderId="0" xfId="63" applyFont="1" applyFill="1" applyBorder="1" applyAlignment="1">
      <alignment horizontal="center"/>
      <protection/>
    </xf>
    <xf numFmtId="0" fontId="57" fillId="0" borderId="18" xfId="63" applyFont="1" applyBorder="1" applyAlignment="1">
      <alignment horizontal="center"/>
      <protection/>
    </xf>
    <xf numFmtId="0" fontId="18" fillId="0" borderId="30" xfId="63" applyFont="1" applyBorder="1" applyAlignment="1">
      <alignment horizontal="center" vertical="center" wrapText="1"/>
      <protection/>
    </xf>
    <xf numFmtId="0" fontId="18" fillId="0" borderId="31" xfId="63" applyFont="1" applyBorder="1" applyAlignment="1">
      <alignment horizontal="center" vertical="center" wrapText="1"/>
      <protection/>
    </xf>
    <xf numFmtId="0" fontId="18" fillId="0" borderId="16" xfId="63" applyFont="1" applyBorder="1" applyAlignment="1">
      <alignment horizontal="center" vertical="center" wrapText="1"/>
      <protection/>
    </xf>
    <xf numFmtId="0" fontId="18" fillId="0" borderId="13" xfId="63" applyFont="1" applyFill="1" applyBorder="1" applyAlignment="1">
      <alignment horizontal="center" vertical="center" wrapText="1"/>
      <protection/>
    </xf>
    <xf numFmtId="0" fontId="18" fillId="0" borderId="20" xfId="63" applyFont="1" applyFill="1" applyBorder="1" applyAlignment="1">
      <alignment horizontal="center" vertical="center" wrapText="1"/>
      <protection/>
    </xf>
    <xf numFmtId="0" fontId="18" fillId="0" borderId="14" xfId="63" applyFont="1" applyFill="1" applyBorder="1" applyAlignment="1">
      <alignment horizontal="center" vertical="center" wrapText="1"/>
      <protection/>
    </xf>
    <xf numFmtId="0" fontId="14" fillId="0" borderId="32" xfId="63" applyFont="1" applyFill="1" applyBorder="1" applyAlignment="1">
      <alignment horizontal="center" vertical="center" wrapText="1"/>
      <protection/>
    </xf>
    <xf numFmtId="0" fontId="14" fillId="0" borderId="21" xfId="63" applyFont="1" applyFill="1" applyBorder="1" applyAlignment="1">
      <alignment horizontal="center" vertical="center" wrapText="1"/>
      <protection/>
    </xf>
    <xf numFmtId="0" fontId="14" fillId="0" borderId="11" xfId="63" applyFont="1" applyFill="1" applyBorder="1" applyAlignment="1">
      <alignment horizontal="center" vertical="center" wrapText="1"/>
      <protection/>
    </xf>
    <xf numFmtId="0" fontId="10" fillId="0" borderId="0" xfId="63" applyFont="1" applyAlignment="1">
      <alignment horizontal="right"/>
      <protection/>
    </xf>
    <xf numFmtId="1" fontId="10" fillId="38" borderId="10" xfId="63" applyNumberFormat="1" applyFont="1" applyFill="1" applyBorder="1" applyAlignment="1">
      <alignment horizontal="center" vertical="center" textRotation="90"/>
      <protection/>
    </xf>
    <xf numFmtId="0" fontId="35" fillId="0" borderId="10" xfId="57" applyFont="1" applyFill="1" applyBorder="1" applyAlignment="1">
      <alignment horizontal="center" vertical="center" wrapText="1"/>
      <protection/>
    </xf>
    <xf numFmtId="0" fontId="35" fillId="41" borderId="10" xfId="57" applyFont="1" applyFill="1" applyBorder="1" applyAlignment="1">
      <alignment horizontal="center" vertical="center" wrapText="1"/>
      <protection/>
    </xf>
    <xf numFmtId="0" fontId="160" fillId="38" borderId="10" xfId="57" applyFont="1" applyFill="1" applyBorder="1" applyAlignment="1">
      <alignment horizontal="center" vertical="center" wrapText="1"/>
      <protection/>
    </xf>
    <xf numFmtId="0" fontId="43" fillId="0" borderId="0" xfId="0" applyFont="1" applyFill="1" applyAlignment="1">
      <alignment horizontal="right"/>
    </xf>
    <xf numFmtId="0" fontId="44" fillId="0" borderId="0" xfId="57" applyFont="1" applyFill="1" applyAlignment="1">
      <alignment horizontal="center"/>
      <protection/>
    </xf>
    <xf numFmtId="0" fontId="45" fillId="0" borderId="0" xfId="57" applyFont="1" applyFill="1" applyAlignment="1">
      <alignment horizontal="center"/>
      <protection/>
    </xf>
    <xf numFmtId="0" fontId="46" fillId="0" borderId="0" xfId="57" applyFont="1" applyFill="1" applyAlignment="1">
      <alignment horizontal="center"/>
      <protection/>
    </xf>
    <xf numFmtId="0" fontId="31" fillId="0" borderId="0" xfId="62" applyFont="1" applyAlignment="1">
      <alignment horizontal="center" vertical="center"/>
      <protection/>
    </xf>
    <xf numFmtId="0" fontId="36" fillId="0" borderId="0" xfId="62" applyFont="1" applyAlignment="1">
      <alignment horizontal="center" vertical="center"/>
      <protection/>
    </xf>
    <xf numFmtId="0" fontId="38" fillId="34" borderId="10" xfId="62" applyFont="1" applyFill="1" applyBorder="1" applyAlignment="1">
      <alignment horizontal="center" vertical="center"/>
      <protection/>
    </xf>
    <xf numFmtId="0" fontId="38" fillId="0" borderId="10" xfId="62" applyFont="1" applyBorder="1" applyAlignment="1">
      <alignment horizontal="center" vertical="center" wrapText="1"/>
      <protection/>
    </xf>
    <xf numFmtId="0" fontId="38" fillId="34" borderId="10" xfId="62" applyFont="1" applyFill="1" applyBorder="1" applyAlignment="1">
      <alignment horizontal="center" vertical="center" wrapText="1"/>
      <protection/>
    </xf>
    <xf numFmtId="0" fontId="11" fillId="0" borderId="0" xfId="0" applyFont="1" applyAlignment="1">
      <alignment horizontal="center" vertical="center"/>
    </xf>
    <xf numFmtId="0" fontId="13" fillId="0" borderId="0" xfId="0" applyFont="1" applyAlignment="1">
      <alignment horizontal="center" vertical="center"/>
    </xf>
    <xf numFmtId="0" fontId="38" fillId="33" borderId="10" xfId="62" applyFont="1" applyFill="1" applyBorder="1" applyAlignment="1">
      <alignment horizontal="center" vertical="center" wrapText="1"/>
      <protection/>
    </xf>
    <xf numFmtId="0" fontId="2" fillId="0" borderId="0" xfId="62" applyFont="1" applyAlignment="1">
      <alignment horizontal="center"/>
      <protection/>
    </xf>
    <xf numFmtId="0" fontId="48" fillId="0" borderId="12" xfId="0" applyFont="1" applyFill="1" applyBorder="1" applyAlignment="1">
      <alignment horizontal="center"/>
    </xf>
    <xf numFmtId="0" fontId="13" fillId="0" borderId="0" xfId="0" applyFont="1" applyAlignment="1">
      <alignment horizontal="center"/>
    </xf>
    <xf numFmtId="0" fontId="37" fillId="34" borderId="10" xfId="62" applyFont="1" applyFill="1" applyBorder="1" applyAlignment="1">
      <alignment horizontal="center" vertical="center" wrapText="1"/>
      <protection/>
    </xf>
    <xf numFmtId="0" fontId="38" fillId="35" borderId="10" xfId="62" applyFont="1" applyFill="1" applyBorder="1" applyAlignment="1">
      <alignment horizontal="center" vertical="center" wrapText="1"/>
      <protection/>
    </xf>
    <xf numFmtId="0" fontId="22" fillId="0" borderId="0" xfId="62" applyFont="1" applyAlignment="1">
      <alignment horizontal="center" vertical="center" wrapText="1"/>
      <protection/>
    </xf>
    <xf numFmtId="0" fontId="37" fillId="35" borderId="10" xfId="62" applyFont="1" applyFill="1" applyBorder="1" applyAlignment="1">
      <alignment horizontal="center" vertical="center" wrapText="1"/>
      <protection/>
    </xf>
    <xf numFmtId="0" fontId="39" fillId="0" borderId="10" xfId="62" applyFont="1" applyBorder="1" applyAlignment="1">
      <alignment horizontal="center" vertical="center" wrapText="1"/>
      <protection/>
    </xf>
    <xf numFmtId="0" fontId="26" fillId="0" borderId="0" xfId="62" applyFont="1" applyAlignment="1">
      <alignment horizontal="right" vertical="center" wrapText="1"/>
      <protection/>
    </xf>
    <xf numFmtId="0" fontId="38" fillId="34" borderId="30" xfId="62" applyFont="1" applyFill="1" applyBorder="1" applyAlignment="1">
      <alignment horizontal="center" vertical="center" wrapText="1"/>
      <protection/>
    </xf>
    <xf numFmtId="0" fontId="38" fillId="34" borderId="31" xfId="62" applyFont="1" applyFill="1" applyBorder="1" applyAlignment="1">
      <alignment horizontal="center" vertical="center" wrapText="1"/>
      <protection/>
    </xf>
    <xf numFmtId="0" fontId="38" fillId="36" borderId="30" xfId="62" applyFont="1" applyFill="1" applyBorder="1" applyAlignment="1">
      <alignment horizontal="center" vertical="center" wrapText="1"/>
      <protection/>
    </xf>
    <xf numFmtId="0" fontId="38" fillId="36" borderId="16" xfId="62" applyFont="1" applyFill="1" applyBorder="1" applyAlignment="1">
      <alignment horizontal="center" vertical="center" wrapText="1"/>
      <protection/>
    </xf>
    <xf numFmtId="0" fontId="37" fillId="34" borderId="10" xfId="62" applyFont="1" applyFill="1" applyBorder="1" applyAlignment="1">
      <alignment horizontal="center" vertical="center"/>
      <protection/>
    </xf>
    <xf numFmtId="0" fontId="37" fillId="0" borderId="13" xfId="62" applyFont="1" applyBorder="1" applyAlignment="1">
      <alignment horizontal="center" vertical="center" wrapText="1"/>
      <protection/>
    </xf>
    <xf numFmtId="0" fontId="37" fillId="0" borderId="20" xfId="62" applyFont="1" applyBorder="1" applyAlignment="1">
      <alignment horizontal="center" vertical="center" wrapText="1"/>
      <protection/>
    </xf>
    <xf numFmtId="0" fontId="37" fillId="0" borderId="14" xfId="62" applyFont="1" applyBorder="1" applyAlignment="1">
      <alignment horizontal="center" vertical="center" wrapText="1"/>
      <protection/>
    </xf>
    <xf numFmtId="0" fontId="67" fillId="0" borderId="13" xfId="62" applyFont="1" applyBorder="1" applyAlignment="1">
      <alignment horizontal="center" vertical="center" wrapText="1"/>
      <protection/>
    </xf>
    <xf numFmtId="0" fontId="67" fillId="0" borderId="20" xfId="62" applyFont="1" applyBorder="1" applyAlignment="1">
      <alignment horizontal="center" vertical="center" wrapText="1"/>
      <protection/>
    </xf>
    <xf numFmtId="0" fontId="67" fillId="0" borderId="14" xfId="62" applyFont="1" applyBorder="1" applyAlignment="1">
      <alignment horizontal="center" vertical="center" wrapText="1"/>
      <protection/>
    </xf>
    <xf numFmtId="0" fontId="37" fillId="36" borderId="30" xfId="62" applyFont="1" applyFill="1" applyBorder="1" applyAlignment="1">
      <alignment horizontal="center" vertical="center" wrapText="1"/>
      <protection/>
    </xf>
    <xf numFmtId="0" fontId="37" fillId="36" borderId="16" xfId="62" applyFont="1" applyFill="1" applyBorder="1" applyAlignment="1">
      <alignment horizontal="center" vertical="center" wrapText="1"/>
      <protection/>
    </xf>
    <xf numFmtId="0" fontId="175" fillId="0" borderId="0" xfId="0" applyFont="1" applyAlignment="1">
      <alignment horizontal="center"/>
    </xf>
    <xf numFmtId="17" fontId="179" fillId="0" borderId="18" xfId="0" applyNumberFormat="1" applyFont="1" applyBorder="1" applyAlignment="1" quotePrefix="1">
      <alignment horizontal="center"/>
    </xf>
    <xf numFmtId="0" fontId="179" fillId="0" borderId="18" xfId="0" applyFont="1" applyBorder="1" applyAlignment="1">
      <alignment horizontal="center"/>
    </xf>
    <xf numFmtId="0" fontId="80" fillId="0" borderId="10" xfId="0" applyFont="1" applyBorder="1" applyAlignment="1">
      <alignment horizontal="center" vertical="center" wrapText="1"/>
    </xf>
    <xf numFmtId="0" fontId="49" fillId="38" borderId="10" xfId="0" applyFont="1" applyFill="1" applyBorder="1" applyAlignment="1">
      <alignment horizontal="center" vertical="center"/>
    </xf>
    <xf numFmtId="0" fontId="71" fillId="0" borderId="10" xfId="0" applyFont="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_June-11 Jalpaiguri" xfId="60"/>
    <cellStyle name="Normal 3_Mar' 09_NREGS-Jalpaiguri" xfId="61"/>
    <cellStyle name="Normal_APD-II_Mar' 09_NREGS-Jalpaiguri" xfId="62"/>
    <cellStyle name="Normal_April, 08_NREGS" xfId="63"/>
    <cellStyle name="Note" xfId="64"/>
    <cellStyle name="Output" xfId="65"/>
    <cellStyle name="Percent" xfId="66"/>
    <cellStyle name="Percent 2" xfId="67"/>
    <cellStyle name="Title" xfId="68"/>
    <cellStyle name="Total" xfId="69"/>
    <cellStyle name="Warning Text" xfId="70"/>
  </cellStyles>
  <dxfs count="11">
    <dxf>
      <font>
        <b/>
        <i val="0"/>
      </font>
      <fill>
        <patternFill>
          <bgColor indexed="43"/>
        </patternFill>
      </fill>
    </dxf>
    <dxf>
      <font>
        <b/>
        <i val="0"/>
        <color indexed="10"/>
      </font>
      <fill>
        <patternFill>
          <bgColor indexed="43"/>
        </patternFill>
      </fill>
    </dxf>
    <dxf>
      <font>
        <b/>
        <i val="0"/>
      </font>
      <fill>
        <patternFill>
          <bgColor indexed="43"/>
        </patternFill>
      </fill>
    </dxf>
    <dxf>
      <font>
        <b/>
        <i val="0"/>
      </font>
      <fill>
        <patternFill>
          <bgColor indexed="43"/>
        </patternFill>
      </fill>
    </dxf>
    <dxf>
      <font>
        <b/>
        <i val="0"/>
      </font>
      <fill>
        <patternFill>
          <bgColor indexed="43"/>
        </patternFill>
      </fill>
    </dxf>
    <dxf>
      <font>
        <b/>
        <i val="0"/>
        <color indexed="10"/>
      </font>
      <fill>
        <patternFill>
          <bgColor indexed="43"/>
        </patternFill>
      </fill>
    </dxf>
    <dxf>
      <font>
        <b/>
        <i val="0"/>
      </font>
      <fill>
        <patternFill>
          <bgColor indexed="43"/>
        </patternFill>
      </fill>
    </dxf>
    <dxf>
      <font>
        <b/>
        <i val="0"/>
        <color indexed="10"/>
      </font>
      <fill>
        <patternFill>
          <bgColor indexed="13"/>
        </patternFill>
      </fill>
    </dxf>
    <dxf>
      <font>
        <b/>
        <i val="0"/>
        <color rgb="FFFF0000"/>
      </font>
      <fill>
        <patternFill>
          <bgColor rgb="FFFFFF00"/>
        </patternFill>
      </fill>
      <border/>
    </dxf>
    <dxf>
      <font>
        <b/>
        <i val="0"/>
      </font>
      <fill>
        <patternFill>
          <bgColor rgb="FFFFFF99"/>
        </patternFill>
      </fill>
      <border/>
    </dxf>
    <dxf>
      <font>
        <b/>
        <i val="0"/>
        <color rgb="FFFF000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4"/>
      <c:rotY val="20"/>
      <c:depthPercent val="100"/>
      <c:rAngAx val="1"/>
    </c:view3D>
    <c:plotArea>
      <c:layout>
        <c:manualLayout>
          <c:xMode val="edge"/>
          <c:yMode val="edge"/>
          <c:x val="0.00825"/>
          <c:y val="0.01675"/>
          <c:w val="0.93575"/>
          <c:h val="0.96475"/>
        </c:manualLayout>
      </c:layout>
      <c:bar3DChart>
        <c:barDir val="col"/>
        <c:grouping val="clustered"/>
        <c:varyColors val="0"/>
        <c:ser>
          <c:idx val="0"/>
          <c:order val="0"/>
          <c:tx>
            <c:strRef>
              <c:f>'Part-I'!$C$72</c:f>
              <c:strCache>
                <c:ptCount val="1"/>
                <c:pt idx="0">
                  <c:v>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'Part-I'!$B$73:$B$85</c:f>
              <c:strCache/>
            </c:strRef>
          </c:cat>
          <c:val>
            <c:numRef>
              <c:f>'Part-I'!$C$73:$C$85</c:f>
              <c:numCache/>
            </c:numRef>
          </c:val>
          <c:shape val="cylinder"/>
        </c:ser>
        <c:ser>
          <c:idx val="1"/>
          <c:order val="1"/>
          <c:tx>
            <c:strRef>
              <c:f>'Part-I'!$D$72</c:f>
              <c:strCache>
                <c:ptCount val="1"/>
                <c:pt idx="0">
                  <c:v>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'Part-I'!$B$73:$B$85</c:f>
              <c:strCache/>
            </c:strRef>
          </c:cat>
          <c:val>
            <c:numRef>
              <c:f>'Part-I'!$D$73:$D$85</c:f>
              <c:numCache/>
            </c:numRef>
          </c:val>
          <c:shape val="cylinder"/>
        </c:ser>
        <c:ser>
          <c:idx val="2"/>
          <c:order val="2"/>
          <c:tx>
            <c:strRef>
              <c:f>'Part-I'!$E$72</c:f>
              <c:strCache>
                <c:ptCount val="1"/>
                <c:pt idx="0">
                  <c:v>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'Part-I'!$B$73:$B$85</c:f>
              <c:strCache/>
            </c:strRef>
          </c:cat>
          <c:val>
            <c:numRef>
              <c:f>'Part-I'!$E$73:$E$85</c:f>
              <c:numCache/>
            </c:numRef>
          </c:val>
          <c:shape val="cylinder"/>
        </c:ser>
        <c:shape val="cylinder"/>
        <c:axId val="29407390"/>
        <c:axId val="63339919"/>
      </c:bar3DChart>
      <c:catAx>
        <c:axId val="294073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339919"/>
        <c:crosses val="autoZero"/>
        <c:auto val="1"/>
        <c:lblOffset val="100"/>
        <c:tickLblSkip val="1"/>
        <c:noMultiLvlLbl val="0"/>
      </c:catAx>
      <c:valAx>
        <c:axId val="633399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07390"/>
        <c:crossesAt val="1"/>
        <c:crossBetween val="between"/>
        <c:dispUnits/>
      </c:valAx>
      <c:spPr>
        <a:noFill/>
        <a:ln>
          <a:noFill/>
        </a:ln>
      </c:spPr>
    </c:plotArea>
    <c:legend>
      <c:legendPos val="r"/>
      <c:layout>
        <c:manualLayout>
          <c:xMode val="edge"/>
          <c:yMode val="edge"/>
          <c:x val="0.755"/>
          <c:y val="0.117"/>
          <c:w val="0.17875"/>
          <c:h val="0.124"/>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8"/>
      <c:rotY val="20"/>
      <c:depthPercent val="100"/>
      <c:rAngAx val="1"/>
    </c:view3D>
    <c:plotArea>
      <c:layout>
        <c:manualLayout>
          <c:xMode val="edge"/>
          <c:yMode val="edge"/>
          <c:x val="0.01775"/>
          <c:y val="0.0345"/>
          <c:w val="0.962"/>
          <c:h val="0.927"/>
        </c:manualLayout>
      </c:layout>
      <c:bar3DChart>
        <c:barDir val="col"/>
        <c:grouping val="clustered"/>
        <c:varyColors val="0"/>
        <c:ser>
          <c:idx val="0"/>
          <c:order val="0"/>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'Part-I'!$B$73:$B$85</c:f>
              <c:strCache/>
            </c:strRef>
          </c:cat>
          <c:val>
            <c:numRef>
              <c:f>'Part-I'!$E$73:$E$85</c:f>
              <c:numCache/>
            </c:numRef>
          </c:val>
          <c:shape val="cylinder"/>
        </c:ser>
        <c:shape val="cylinder"/>
        <c:axId val="33188360"/>
        <c:axId val="30259785"/>
      </c:bar3DChart>
      <c:catAx>
        <c:axId val="331883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0259785"/>
        <c:crosses val="autoZero"/>
        <c:auto val="1"/>
        <c:lblOffset val="100"/>
        <c:tickLblSkip val="1"/>
        <c:noMultiLvlLbl val="0"/>
      </c:catAx>
      <c:valAx>
        <c:axId val="302597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18836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1"/>
      <c:rotY val="20"/>
      <c:depthPercent val="100"/>
      <c:rAngAx val="1"/>
    </c:view3D>
    <c:plotArea>
      <c:layout>
        <c:manualLayout>
          <c:xMode val="edge"/>
          <c:yMode val="edge"/>
          <c:x val="0.017"/>
          <c:y val="0.0345"/>
          <c:w val="0.85425"/>
          <c:h val="0.927"/>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'Part-I'!$B$73:$B$85</c:f>
              <c:strCache/>
            </c:strRef>
          </c:cat>
          <c:val>
            <c:numRef>
              <c:f>'Part-I'!$E$73:$E$85</c:f>
              <c:numCache/>
            </c:numRef>
          </c:val>
          <c:shape val="cylinder"/>
        </c:ser>
        <c:shape val="cylinder"/>
        <c:axId val="3902610"/>
        <c:axId val="35123491"/>
      </c:bar3DChart>
      <c:catAx>
        <c:axId val="390261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123491"/>
        <c:crosses val="autoZero"/>
        <c:auto val="1"/>
        <c:lblOffset val="100"/>
        <c:tickLblSkip val="1"/>
        <c:noMultiLvlLbl val="0"/>
      </c:catAx>
      <c:valAx>
        <c:axId val="351234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02610"/>
        <c:crossesAt val="1"/>
        <c:crossBetween val="between"/>
        <c:dispUnits/>
      </c:valAx>
      <c:spPr>
        <a:noFill/>
        <a:ln>
          <a:noFill/>
        </a:ln>
      </c:spPr>
    </c:plotArea>
    <c:legend>
      <c:legendPos val="r"/>
      <c:layout>
        <c:manualLayout>
          <c:xMode val="edge"/>
          <c:yMode val="edge"/>
          <c:x val="0.897"/>
          <c:y val="0.45875"/>
          <c:w val="0.09425"/>
          <c:h val="0.071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1</xdr:col>
      <xdr:colOff>371475</xdr:colOff>
      <xdr:row>3</xdr:row>
      <xdr:rowOff>104775</xdr:rowOff>
    </xdr:to>
    <xdr:pic>
      <xdr:nvPicPr>
        <xdr:cNvPr id="1" name="Picture 1" descr="Mahatma Gandhi NREGA_Final logo"/>
        <xdr:cNvPicPr preferRelativeResize="1">
          <a:picLocks noChangeAspect="1"/>
        </xdr:cNvPicPr>
      </xdr:nvPicPr>
      <xdr:blipFill>
        <a:blip r:embed="rId1"/>
        <a:stretch>
          <a:fillRect/>
        </a:stretch>
      </xdr:blipFill>
      <xdr:spPr>
        <a:xfrm>
          <a:off x="133350" y="95250"/>
          <a:ext cx="657225" cy="752475"/>
        </a:xfrm>
        <a:prstGeom prst="rect">
          <a:avLst/>
        </a:prstGeom>
        <a:noFill/>
        <a:ln w="9525" cmpd="sng">
          <a:noFill/>
        </a:ln>
      </xdr:spPr>
    </xdr:pic>
    <xdr:clientData/>
  </xdr:twoCellAnchor>
  <xdr:twoCellAnchor>
    <xdr:from>
      <xdr:col>7</xdr:col>
      <xdr:colOff>552450</xdr:colOff>
      <xdr:row>69</xdr:row>
      <xdr:rowOff>66675</xdr:rowOff>
    </xdr:from>
    <xdr:to>
      <xdr:col>15</xdr:col>
      <xdr:colOff>1114425</xdr:colOff>
      <xdr:row>93</xdr:row>
      <xdr:rowOff>142875</xdr:rowOff>
    </xdr:to>
    <xdr:graphicFrame>
      <xdr:nvGraphicFramePr>
        <xdr:cNvPr id="2" name="Chart 3"/>
        <xdr:cNvGraphicFramePr/>
      </xdr:nvGraphicFramePr>
      <xdr:xfrm>
        <a:off x="7267575" y="21717000"/>
        <a:ext cx="11163300" cy="5372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71</xdr:row>
      <xdr:rowOff>104775</xdr:rowOff>
    </xdr:from>
    <xdr:to>
      <xdr:col>6</xdr:col>
      <xdr:colOff>38100</xdr:colOff>
      <xdr:row>82</xdr:row>
      <xdr:rowOff>200025</xdr:rowOff>
    </xdr:to>
    <xdr:graphicFrame>
      <xdr:nvGraphicFramePr>
        <xdr:cNvPr id="3" name="Chart 5"/>
        <xdr:cNvGraphicFramePr/>
      </xdr:nvGraphicFramePr>
      <xdr:xfrm>
        <a:off x="447675" y="22145625"/>
        <a:ext cx="5267325" cy="2743200"/>
      </xdr:xfrm>
      <a:graphic>
        <a:graphicData uri="http://schemas.openxmlformats.org/drawingml/2006/chart">
          <c:chart xmlns:c="http://schemas.openxmlformats.org/drawingml/2006/chart" r:id="rId3"/>
        </a:graphicData>
      </a:graphic>
    </xdr:graphicFrame>
    <xdr:clientData/>
  </xdr:twoCellAnchor>
  <xdr:twoCellAnchor>
    <xdr:from>
      <xdr:col>2</xdr:col>
      <xdr:colOff>123825</xdr:colOff>
      <xdr:row>70</xdr:row>
      <xdr:rowOff>66675</xdr:rowOff>
    </xdr:from>
    <xdr:to>
      <xdr:col>7</xdr:col>
      <xdr:colOff>781050</xdr:colOff>
      <xdr:row>81</xdr:row>
      <xdr:rowOff>200025</xdr:rowOff>
    </xdr:to>
    <xdr:graphicFrame>
      <xdr:nvGraphicFramePr>
        <xdr:cNvPr id="4" name="Chart 6"/>
        <xdr:cNvGraphicFramePr/>
      </xdr:nvGraphicFramePr>
      <xdr:xfrm>
        <a:off x="2047875" y="21926550"/>
        <a:ext cx="5448300" cy="27432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Oct-09%20Jalpaigu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gress%20Report\Monthly%20Report\2011-12\MPR%20AUGUST%202011\Mar-11%20Jalpaigu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I"/>
      <sheetName val="Part-II"/>
      <sheetName val="Part-III."/>
      <sheetName val="Part-IV"/>
      <sheetName val="Part-V-A"/>
      <sheetName val="Part-V-B"/>
    </sheetNames>
    <sheetDataSet>
      <sheetData sheetId="1">
        <row r="13">
          <cell r="M13">
            <v>48.05399</v>
          </cell>
          <cell r="P13">
            <v>412.90166</v>
          </cell>
        </row>
        <row r="14">
          <cell r="M14">
            <v>137.74871</v>
          </cell>
          <cell r="P14">
            <v>598.7379599999999</v>
          </cell>
        </row>
        <row r="15">
          <cell r="M15">
            <v>172.64584</v>
          </cell>
          <cell r="P15">
            <v>849.44661</v>
          </cell>
        </row>
        <row r="16">
          <cell r="M16">
            <v>62.0172</v>
          </cell>
          <cell r="P16">
            <v>320.10741</v>
          </cell>
        </row>
        <row r="17">
          <cell r="M17">
            <v>159.11903</v>
          </cell>
          <cell r="P17">
            <v>591.47947</v>
          </cell>
        </row>
        <row r="18">
          <cell r="M18">
            <v>176.28058</v>
          </cell>
          <cell r="P18">
            <v>632.39854</v>
          </cell>
        </row>
        <row r="19">
          <cell r="M19">
            <v>131.924725</v>
          </cell>
          <cell r="P19">
            <v>543.01556</v>
          </cell>
        </row>
        <row r="20">
          <cell r="M20">
            <v>95.36240000000001</v>
          </cell>
          <cell r="P20">
            <v>400.7859000000001</v>
          </cell>
        </row>
        <row r="21">
          <cell r="M21">
            <v>11.94092</v>
          </cell>
          <cell r="P21">
            <v>223.37577000000002</v>
          </cell>
        </row>
        <row r="22">
          <cell r="M22">
            <v>147.09911</v>
          </cell>
          <cell r="P22">
            <v>554.73423</v>
          </cell>
        </row>
        <row r="23">
          <cell r="M23">
            <v>35.71688</v>
          </cell>
          <cell r="P23">
            <v>259.85586</v>
          </cell>
        </row>
        <row r="24">
          <cell r="M24">
            <v>40.990135</v>
          </cell>
          <cell r="P24">
            <v>224.17524</v>
          </cell>
        </row>
        <row r="25">
          <cell r="M25">
            <v>44.51978</v>
          </cell>
          <cell r="P25">
            <v>423.182895</v>
          </cell>
        </row>
        <row r="26">
          <cell r="M26">
            <v>1263.4193</v>
          </cell>
          <cell r="P26">
            <v>6034.197104999998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I"/>
      <sheetName val="Part-II"/>
      <sheetName val="Part-III."/>
      <sheetName val="Part-IV"/>
      <sheetName val="Part-V-A"/>
      <sheetName val="Part-V-B"/>
    </sheetNames>
    <sheetDataSet>
      <sheetData sheetId="0">
        <row r="13">
          <cell r="P13">
            <v>0.01252</v>
          </cell>
        </row>
        <row r="14">
          <cell r="P14">
            <v>0</v>
          </cell>
        </row>
        <row r="15">
          <cell r="P15">
            <v>0</v>
          </cell>
        </row>
        <row r="16">
          <cell r="P16">
            <v>0.85493</v>
          </cell>
        </row>
        <row r="17">
          <cell r="P17">
            <v>0</v>
          </cell>
        </row>
        <row r="18">
          <cell r="P18">
            <v>2.25712</v>
          </cell>
        </row>
        <row r="19">
          <cell r="P19">
            <v>0</v>
          </cell>
        </row>
        <row r="20">
          <cell r="P20">
            <v>0</v>
          </cell>
        </row>
        <row r="21">
          <cell r="P21">
            <v>0</v>
          </cell>
        </row>
        <row r="22">
          <cell r="P22">
            <v>0.0074800000000000005</v>
          </cell>
        </row>
        <row r="23">
          <cell r="P23">
            <v>0.0074800000000000005</v>
          </cell>
        </row>
        <row r="24">
          <cell r="P24">
            <v>0.26105</v>
          </cell>
        </row>
        <row r="25">
          <cell r="P25">
            <v>0.011335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W86"/>
  <sheetViews>
    <sheetView tabSelected="1" view="pageBreakPreview" zoomScale="50" zoomScaleNormal="70" zoomScaleSheetLayoutView="50" zoomScalePageLayoutView="0" workbookViewId="0" topLeftCell="I1">
      <pane ySplit="11" topLeftCell="A12" activePane="bottomLeft" state="frozen"/>
      <selection pane="topLeft" activeCell="A1" sqref="A1"/>
      <selection pane="bottomLeft" activeCell="D27" sqref="A27:IV27"/>
    </sheetView>
  </sheetViews>
  <sheetFormatPr defaultColWidth="9.140625" defaultRowHeight="15"/>
  <cols>
    <col min="1" max="1" width="6.28125" style="93" customWidth="1"/>
    <col min="2" max="2" width="22.57421875" style="93" customWidth="1"/>
    <col min="3" max="3" width="14.7109375" style="93" customWidth="1"/>
    <col min="4" max="6" width="13.8515625" style="93" bestFit="1" customWidth="1"/>
    <col min="7" max="7" width="15.57421875" style="93" customWidth="1"/>
    <col min="8" max="8" width="19.8515625" style="93" customWidth="1"/>
    <col min="9" max="9" width="24.28125" style="93" customWidth="1"/>
    <col min="10" max="10" width="21.00390625" style="93" customWidth="1"/>
    <col min="11" max="11" width="17.57421875" style="93" customWidth="1"/>
    <col min="12" max="12" width="20.7109375" style="93" customWidth="1"/>
    <col min="13" max="13" width="20.00390625" style="93" bestFit="1" customWidth="1"/>
    <col min="14" max="14" width="18.28125" style="93" bestFit="1" customWidth="1"/>
    <col min="15" max="15" width="17.28125" style="93" bestFit="1" customWidth="1"/>
    <col min="16" max="16" width="18.57421875" style="93" bestFit="1" customWidth="1"/>
    <col min="17" max="17" width="15.00390625" style="93" customWidth="1"/>
    <col min="18" max="18" width="21.421875" style="93" customWidth="1"/>
    <col min="19" max="19" width="19.57421875" style="93" customWidth="1"/>
    <col min="20" max="21" width="16.28125" style="93" customWidth="1"/>
    <col min="22" max="22" width="11.8515625" style="108" customWidth="1"/>
    <col min="23" max="23" width="13.8515625" style="108" customWidth="1"/>
    <col min="24" max="16384" width="9.140625" style="108" customWidth="1"/>
  </cols>
  <sheetData>
    <row r="1" spans="1:21" s="1" customFormat="1" ht="12" customHeight="1">
      <c r="A1" s="102"/>
      <c r="B1" s="92"/>
      <c r="C1" s="92"/>
      <c r="D1" s="102"/>
      <c r="E1" s="102"/>
      <c r="F1" s="102"/>
      <c r="G1" s="102"/>
      <c r="H1" s="102"/>
      <c r="I1" s="102"/>
      <c r="J1" s="102"/>
      <c r="K1" s="102"/>
      <c r="L1" s="102"/>
      <c r="M1" s="102"/>
      <c r="N1" s="102"/>
      <c r="O1" s="102"/>
      <c r="P1" s="442"/>
      <c r="Q1" s="442"/>
      <c r="R1" s="442"/>
      <c r="S1" s="442"/>
      <c r="T1" s="102"/>
      <c r="U1" s="92"/>
    </row>
    <row r="2" spans="1:23" s="1" customFormat="1" ht="31.5" customHeight="1">
      <c r="A2" s="443" t="s">
        <v>127</v>
      </c>
      <c r="B2" s="443"/>
      <c r="C2" s="443"/>
      <c r="D2" s="443"/>
      <c r="E2" s="443"/>
      <c r="F2" s="443"/>
      <c r="G2" s="443"/>
      <c r="H2" s="443"/>
      <c r="I2" s="443"/>
      <c r="J2" s="443"/>
      <c r="K2" s="443"/>
      <c r="L2" s="443"/>
      <c r="M2" s="443"/>
      <c r="N2" s="443"/>
      <c r="O2" s="443"/>
      <c r="P2" s="443"/>
      <c r="Q2" s="443"/>
      <c r="R2" s="443"/>
      <c r="S2" s="443"/>
      <c r="T2" s="443"/>
      <c r="U2" s="443"/>
      <c r="V2" s="87"/>
      <c r="W2" s="87"/>
    </row>
    <row r="3" spans="1:21" s="1" customFormat="1" ht="15" customHeight="1">
      <c r="A3" s="103"/>
      <c r="B3" s="103"/>
      <c r="C3" s="103"/>
      <c r="D3" s="103"/>
      <c r="E3" s="103"/>
      <c r="F3" s="103"/>
      <c r="G3" s="103"/>
      <c r="H3" s="103"/>
      <c r="I3" s="103"/>
      <c r="J3" s="103"/>
      <c r="K3" s="103"/>
      <c r="L3" s="103"/>
      <c r="M3" s="103"/>
      <c r="N3" s="103"/>
      <c r="O3" s="103"/>
      <c r="P3" s="103"/>
      <c r="Q3" s="103"/>
      <c r="R3" s="103"/>
      <c r="S3" s="103"/>
      <c r="T3" s="383" t="s">
        <v>153</v>
      </c>
      <c r="U3" s="92"/>
    </row>
    <row r="4" spans="1:23" s="1" customFormat="1" ht="17.25" customHeight="1">
      <c r="A4" s="444" t="s">
        <v>36</v>
      </c>
      <c r="B4" s="444"/>
      <c r="C4" s="444"/>
      <c r="D4" s="444"/>
      <c r="E4" s="444"/>
      <c r="F4" s="444"/>
      <c r="G4" s="444"/>
      <c r="H4" s="444"/>
      <c r="I4" s="444"/>
      <c r="J4" s="444"/>
      <c r="K4" s="444"/>
      <c r="L4" s="444"/>
      <c r="M4" s="444"/>
      <c r="N4" s="444"/>
      <c r="O4" s="444"/>
      <c r="P4" s="444"/>
      <c r="Q4" s="444"/>
      <c r="R4" s="444"/>
      <c r="S4" s="444"/>
      <c r="T4" s="444"/>
      <c r="U4" s="444"/>
      <c r="V4" s="104"/>
      <c r="W4" s="104"/>
    </row>
    <row r="5" spans="1:21" s="1" customFormat="1" ht="13.5" customHeight="1">
      <c r="A5" s="105"/>
      <c r="B5" s="105"/>
      <c r="C5" s="105"/>
      <c r="D5" s="105"/>
      <c r="E5" s="105"/>
      <c r="F5" s="105"/>
      <c r="G5" s="105"/>
      <c r="H5" s="105"/>
      <c r="I5" s="105"/>
      <c r="J5" s="105"/>
      <c r="K5" s="105"/>
      <c r="L5" s="105"/>
      <c r="M5" s="105"/>
      <c r="N5" s="105"/>
      <c r="O5" s="105"/>
      <c r="P5" s="105"/>
      <c r="Q5" s="105"/>
      <c r="R5" s="105"/>
      <c r="S5" s="106"/>
      <c r="T5" s="92"/>
      <c r="U5" s="92"/>
    </row>
    <row r="6" spans="1:23" ht="24.75" customHeight="1">
      <c r="A6" s="445" t="s">
        <v>147</v>
      </c>
      <c r="B6" s="445"/>
      <c r="C6" s="445"/>
      <c r="D6" s="445"/>
      <c r="E6" s="445"/>
      <c r="F6" s="445"/>
      <c r="G6" s="445"/>
      <c r="H6" s="445"/>
      <c r="I6" s="445"/>
      <c r="J6" s="445"/>
      <c r="K6" s="445"/>
      <c r="L6" s="445"/>
      <c r="M6" s="445"/>
      <c r="N6" s="445"/>
      <c r="O6" s="445"/>
      <c r="P6" s="445"/>
      <c r="Q6" s="445"/>
      <c r="R6" s="445"/>
      <c r="S6" s="445"/>
      <c r="T6" s="445"/>
      <c r="U6" s="445"/>
      <c r="V6" s="107"/>
      <c r="W6" s="107"/>
    </row>
    <row r="7" spans="1:23" s="333" customFormat="1" ht="35.25" customHeight="1">
      <c r="A7" s="331"/>
      <c r="B7" s="220"/>
      <c r="C7" s="385"/>
      <c r="D7" s="385"/>
      <c r="E7" s="385"/>
      <c r="F7" s="385"/>
      <c r="G7" s="385"/>
      <c r="H7" s="385"/>
      <c r="I7" s="386"/>
      <c r="J7" s="386"/>
      <c r="K7" s="385"/>
      <c r="L7" s="385"/>
      <c r="M7" s="385"/>
      <c r="N7" s="385"/>
      <c r="O7" s="385"/>
      <c r="P7" s="385"/>
      <c r="Q7" s="385"/>
      <c r="R7" s="385"/>
      <c r="S7" s="385"/>
      <c r="T7" s="385"/>
      <c r="U7" s="385"/>
      <c r="W7" s="332"/>
    </row>
    <row r="8" spans="1:23" s="110" customFormat="1" ht="16.5">
      <c r="A8" s="447">
        <v>1</v>
      </c>
      <c r="B8" s="447">
        <v>2</v>
      </c>
      <c r="C8" s="328"/>
      <c r="D8" s="437">
        <v>3</v>
      </c>
      <c r="E8" s="437"/>
      <c r="F8" s="437"/>
      <c r="G8" s="437"/>
      <c r="H8" s="451">
        <v>4</v>
      </c>
      <c r="I8" s="437">
        <v>5</v>
      </c>
      <c r="J8" s="437">
        <v>6</v>
      </c>
      <c r="K8" s="437">
        <v>7</v>
      </c>
      <c r="L8" s="437">
        <v>8</v>
      </c>
      <c r="M8" s="448">
        <v>9</v>
      </c>
      <c r="N8" s="449"/>
      <c r="O8" s="449"/>
      <c r="P8" s="449"/>
      <c r="Q8" s="450"/>
      <c r="R8" s="329"/>
      <c r="S8" s="437">
        <v>10</v>
      </c>
      <c r="T8" s="437">
        <v>11</v>
      </c>
      <c r="U8" s="437">
        <v>12</v>
      </c>
      <c r="V8" s="109"/>
      <c r="W8" s="109"/>
    </row>
    <row r="9" spans="1:23" s="110" customFormat="1" ht="16.5">
      <c r="A9" s="438"/>
      <c r="B9" s="438"/>
      <c r="C9" s="203"/>
      <c r="D9" s="203" t="s">
        <v>16</v>
      </c>
      <c r="E9" s="203" t="s">
        <v>17</v>
      </c>
      <c r="F9" s="203" t="s">
        <v>18</v>
      </c>
      <c r="G9" s="203" t="s">
        <v>19</v>
      </c>
      <c r="H9" s="451"/>
      <c r="I9" s="438">
        <v>5</v>
      </c>
      <c r="J9" s="438">
        <v>6</v>
      </c>
      <c r="K9" s="438">
        <v>7</v>
      </c>
      <c r="L9" s="438">
        <v>8</v>
      </c>
      <c r="M9" s="203" t="s">
        <v>16</v>
      </c>
      <c r="N9" s="203" t="s">
        <v>17</v>
      </c>
      <c r="O9" s="203" t="s">
        <v>18</v>
      </c>
      <c r="P9" s="203" t="s">
        <v>19</v>
      </c>
      <c r="Q9" s="203" t="s">
        <v>20</v>
      </c>
      <c r="R9" s="203"/>
      <c r="S9" s="438"/>
      <c r="T9" s="438"/>
      <c r="U9" s="438"/>
      <c r="V9" s="109"/>
      <c r="W9" s="109"/>
    </row>
    <row r="10" spans="1:23" s="110" customFormat="1" ht="63" customHeight="1">
      <c r="A10" s="446" t="s">
        <v>0</v>
      </c>
      <c r="B10" s="446" t="s">
        <v>21</v>
      </c>
      <c r="C10" s="446" t="s">
        <v>146</v>
      </c>
      <c r="D10" s="441" t="s">
        <v>1</v>
      </c>
      <c r="E10" s="441"/>
      <c r="F10" s="441"/>
      <c r="G10" s="441"/>
      <c r="H10" s="441" t="s">
        <v>6</v>
      </c>
      <c r="I10" s="441" t="s">
        <v>7</v>
      </c>
      <c r="J10" s="441" t="s">
        <v>8</v>
      </c>
      <c r="K10" s="441" t="s">
        <v>9</v>
      </c>
      <c r="L10" s="441" t="s">
        <v>10</v>
      </c>
      <c r="M10" s="453" t="s">
        <v>11</v>
      </c>
      <c r="N10" s="453"/>
      <c r="O10" s="453"/>
      <c r="P10" s="453"/>
      <c r="Q10" s="453"/>
      <c r="R10" s="453"/>
      <c r="S10" s="441" t="s">
        <v>13</v>
      </c>
      <c r="T10" s="441" t="s">
        <v>14</v>
      </c>
      <c r="U10" s="441" t="s">
        <v>15</v>
      </c>
      <c r="V10" s="219"/>
      <c r="W10" s="219"/>
    </row>
    <row r="11" spans="1:23" s="110" customFormat="1" ht="111.75" customHeight="1">
      <c r="A11" s="446"/>
      <c r="B11" s="446"/>
      <c r="C11" s="446"/>
      <c r="D11" s="215" t="s">
        <v>2</v>
      </c>
      <c r="E11" s="215" t="s">
        <v>3</v>
      </c>
      <c r="F11" s="215" t="s">
        <v>4</v>
      </c>
      <c r="G11" s="215" t="s">
        <v>5</v>
      </c>
      <c r="H11" s="441"/>
      <c r="I11" s="441"/>
      <c r="J11" s="441"/>
      <c r="K11" s="441"/>
      <c r="L11" s="441"/>
      <c r="M11" s="215" t="s">
        <v>2</v>
      </c>
      <c r="N11" s="215" t="s">
        <v>3</v>
      </c>
      <c r="O11" s="215" t="s">
        <v>4</v>
      </c>
      <c r="P11" s="215" t="s">
        <v>5</v>
      </c>
      <c r="Q11" s="215" t="s">
        <v>12</v>
      </c>
      <c r="R11" s="215" t="s">
        <v>110</v>
      </c>
      <c r="S11" s="441"/>
      <c r="T11" s="441"/>
      <c r="U11" s="441"/>
      <c r="V11" s="440" t="s">
        <v>130</v>
      </c>
      <c r="W11" s="439" t="s">
        <v>131</v>
      </c>
    </row>
    <row r="12" spans="1:23" s="111" customFormat="1" ht="15.75">
      <c r="A12" s="235">
        <v>1</v>
      </c>
      <c r="B12" s="235">
        <v>2</v>
      </c>
      <c r="C12" s="235"/>
      <c r="D12" s="235" t="s">
        <v>112</v>
      </c>
      <c r="E12" s="235" t="s">
        <v>113</v>
      </c>
      <c r="F12" s="235" t="s">
        <v>114</v>
      </c>
      <c r="G12" s="235" t="s">
        <v>115</v>
      </c>
      <c r="H12" s="235">
        <v>4</v>
      </c>
      <c r="I12" s="235">
        <v>5</v>
      </c>
      <c r="J12" s="235">
        <v>6</v>
      </c>
      <c r="K12" s="235">
        <v>7</v>
      </c>
      <c r="L12" s="235">
        <v>8</v>
      </c>
      <c r="M12" s="235" t="s">
        <v>116</v>
      </c>
      <c r="N12" s="235" t="s">
        <v>117</v>
      </c>
      <c r="O12" s="235" t="s">
        <v>118</v>
      </c>
      <c r="P12" s="235" t="s">
        <v>119</v>
      </c>
      <c r="Q12" s="235" t="s">
        <v>120</v>
      </c>
      <c r="R12" s="235" t="s">
        <v>111</v>
      </c>
      <c r="S12" s="235">
        <v>10</v>
      </c>
      <c r="T12" s="235">
        <v>11</v>
      </c>
      <c r="U12" s="235">
        <v>12</v>
      </c>
      <c r="V12" s="440"/>
      <c r="W12" s="439"/>
    </row>
    <row r="13" spans="1:23" s="250" customFormat="1" ht="41.25" customHeight="1">
      <c r="A13" s="250">
        <v>1</v>
      </c>
      <c r="B13" s="250" t="s">
        <v>22</v>
      </c>
      <c r="C13" s="250">
        <v>40448</v>
      </c>
      <c r="D13" s="250">
        <v>21046</v>
      </c>
      <c r="E13" s="250">
        <v>8586</v>
      </c>
      <c r="F13" s="250">
        <v>10816</v>
      </c>
      <c r="G13" s="250">
        <f aca="true" t="shared" si="0" ref="G13:G25">SUM(D13:F13)</f>
        <v>40448</v>
      </c>
      <c r="H13" s="250">
        <v>8146</v>
      </c>
      <c r="I13" s="250">
        <v>7299</v>
      </c>
      <c r="J13" s="250">
        <v>8146</v>
      </c>
      <c r="K13" s="250">
        <v>3697</v>
      </c>
      <c r="L13" s="250">
        <v>257008</v>
      </c>
      <c r="M13" s="251">
        <v>1.5282496</v>
      </c>
      <c r="N13" s="251">
        <v>0.5737597</v>
      </c>
      <c r="O13" s="251">
        <v>0.349601</v>
      </c>
      <c r="P13" s="251">
        <f aca="true" t="shared" si="1" ref="P13:P27">SUM(M13:O13)</f>
        <v>2.4516103</v>
      </c>
      <c r="Q13" s="251">
        <v>1.03201</v>
      </c>
      <c r="R13" s="251">
        <v>0.03814</v>
      </c>
      <c r="S13" s="250">
        <v>1</v>
      </c>
      <c r="T13" s="250">
        <v>1031</v>
      </c>
      <c r="U13" s="250">
        <v>31</v>
      </c>
      <c r="V13" s="250">
        <f>(Q13/P13)*100</f>
        <v>42.09518943528668</v>
      </c>
      <c r="W13" s="387">
        <f aca="true" t="shared" si="2" ref="W13:W26">(P13*100000)/J13</f>
        <v>30.09587895899828</v>
      </c>
    </row>
    <row r="14" spans="1:23" s="250" customFormat="1" ht="41.25" customHeight="1">
      <c r="A14" s="250">
        <v>2</v>
      </c>
      <c r="B14" s="250" t="s">
        <v>23</v>
      </c>
      <c r="C14" s="250">
        <v>45182</v>
      </c>
      <c r="D14" s="250">
        <v>17346</v>
      </c>
      <c r="E14" s="250">
        <v>5063</v>
      </c>
      <c r="F14" s="250">
        <v>22773</v>
      </c>
      <c r="G14" s="250">
        <f t="shared" si="0"/>
        <v>45182</v>
      </c>
      <c r="H14" s="250">
        <v>8464</v>
      </c>
      <c r="I14" s="250">
        <v>8468</v>
      </c>
      <c r="J14" s="250">
        <v>8464</v>
      </c>
      <c r="K14" s="250">
        <v>1204</v>
      </c>
      <c r="L14" s="250">
        <v>298291</v>
      </c>
      <c r="M14" s="251">
        <v>0.41162000000000004</v>
      </c>
      <c r="N14" s="251">
        <v>0.19843</v>
      </c>
      <c r="O14" s="251">
        <v>0.50705</v>
      </c>
      <c r="P14" s="251">
        <f t="shared" si="1"/>
        <v>1.1171</v>
      </c>
      <c r="Q14" s="251">
        <v>0.43212999999999996</v>
      </c>
      <c r="R14" s="251">
        <v>0.7596280000000001</v>
      </c>
      <c r="S14" s="250">
        <v>3</v>
      </c>
      <c r="T14" s="250">
        <v>142</v>
      </c>
      <c r="U14" s="250">
        <v>12</v>
      </c>
      <c r="V14" s="250">
        <f aca="true" t="shared" si="3" ref="V14:V27">(Q14/P14)*100</f>
        <v>38.683197565123976</v>
      </c>
      <c r="W14" s="387">
        <f t="shared" si="2"/>
        <v>13.198251417769375</v>
      </c>
    </row>
    <row r="15" spans="1:23" s="250" customFormat="1" ht="41.25" customHeight="1">
      <c r="A15" s="250">
        <v>3</v>
      </c>
      <c r="B15" s="250" t="s">
        <v>24</v>
      </c>
      <c r="C15" s="250">
        <v>80508</v>
      </c>
      <c r="D15" s="250">
        <v>39105</v>
      </c>
      <c r="E15" s="250">
        <v>16764</v>
      </c>
      <c r="F15" s="250">
        <v>22691</v>
      </c>
      <c r="G15" s="250">
        <f t="shared" si="0"/>
        <v>78560</v>
      </c>
      <c r="H15" s="250">
        <v>31910</v>
      </c>
      <c r="I15" s="250">
        <v>24197</v>
      </c>
      <c r="J15" s="250">
        <v>31910</v>
      </c>
      <c r="K15" s="250">
        <v>23655</v>
      </c>
      <c r="L15" s="250">
        <v>852154</v>
      </c>
      <c r="M15" s="251">
        <v>5.50262</v>
      </c>
      <c r="N15" s="251">
        <v>1.89601</v>
      </c>
      <c r="O15" s="251">
        <v>2.24929</v>
      </c>
      <c r="P15" s="251">
        <f t="shared" si="1"/>
        <v>9.647920000000001</v>
      </c>
      <c r="Q15" s="251">
        <v>3.40298</v>
      </c>
      <c r="R15" s="251">
        <v>0.08485628623829594</v>
      </c>
      <c r="S15" s="250">
        <v>3</v>
      </c>
      <c r="T15" s="250">
        <v>785</v>
      </c>
      <c r="U15" s="250">
        <v>46</v>
      </c>
      <c r="V15" s="250">
        <f t="shared" si="3"/>
        <v>35.271644043482944</v>
      </c>
      <c r="W15" s="387">
        <f t="shared" si="2"/>
        <v>30.23478533375118</v>
      </c>
    </row>
    <row r="16" spans="1:23" s="330" customFormat="1" ht="41.25" customHeight="1">
      <c r="A16" s="250">
        <v>4</v>
      </c>
      <c r="B16" s="250" t="s">
        <v>25</v>
      </c>
      <c r="C16" s="250">
        <v>52127</v>
      </c>
      <c r="D16" s="250">
        <v>24200</v>
      </c>
      <c r="E16" s="250">
        <v>10127</v>
      </c>
      <c r="F16" s="250">
        <v>17800</v>
      </c>
      <c r="G16" s="250">
        <v>52127</v>
      </c>
      <c r="H16" s="250">
        <v>26342</v>
      </c>
      <c r="I16" s="250">
        <v>16066</v>
      </c>
      <c r="J16" s="250">
        <v>26342</v>
      </c>
      <c r="K16" s="250">
        <v>11394</v>
      </c>
      <c r="L16" s="250">
        <v>565831</v>
      </c>
      <c r="M16" s="251">
        <v>1.72264</v>
      </c>
      <c r="N16" s="251">
        <v>0.9657999999999999</v>
      </c>
      <c r="O16" s="251">
        <v>1.67385</v>
      </c>
      <c r="P16" s="251">
        <f t="shared" si="1"/>
        <v>4.36229</v>
      </c>
      <c r="Q16" s="251">
        <v>2.0762099999999997</v>
      </c>
      <c r="R16" s="251">
        <v>0.5325</v>
      </c>
      <c r="S16" s="250">
        <v>57</v>
      </c>
      <c r="T16" s="250">
        <v>2523</v>
      </c>
      <c r="U16" s="250">
        <v>6</v>
      </c>
      <c r="V16" s="250">
        <f t="shared" si="3"/>
        <v>47.5944973855475</v>
      </c>
      <c r="W16" s="387">
        <f t="shared" si="2"/>
        <v>16.56020803279933</v>
      </c>
    </row>
    <row r="17" spans="1:23" s="250" customFormat="1" ht="41.25" customHeight="1">
      <c r="A17" s="250">
        <v>5</v>
      </c>
      <c r="B17" s="250" t="s">
        <v>26</v>
      </c>
      <c r="C17" s="250">
        <v>56552</v>
      </c>
      <c r="D17" s="250">
        <v>8529</v>
      </c>
      <c r="E17" s="250">
        <v>31450</v>
      </c>
      <c r="F17" s="250">
        <v>16446</v>
      </c>
      <c r="G17" s="250">
        <f t="shared" si="0"/>
        <v>56425</v>
      </c>
      <c r="H17" s="250">
        <v>33954</v>
      </c>
      <c r="I17" s="250">
        <v>14383</v>
      </c>
      <c r="J17" s="250">
        <v>33954</v>
      </c>
      <c r="K17" s="250">
        <v>12687</v>
      </c>
      <c r="L17" s="250">
        <v>506532</v>
      </c>
      <c r="M17" s="251">
        <v>0.8547500000000001</v>
      </c>
      <c r="N17" s="251">
        <v>3.3608599999999997</v>
      </c>
      <c r="O17" s="251">
        <v>1.73386</v>
      </c>
      <c r="P17" s="251">
        <f t="shared" si="1"/>
        <v>5.94947</v>
      </c>
      <c r="Q17" s="251">
        <v>2.58276</v>
      </c>
      <c r="R17" s="251">
        <v>0.10764000000000001</v>
      </c>
      <c r="S17" s="250">
        <v>9</v>
      </c>
      <c r="T17" s="250">
        <v>923</v>
      </c>
      <c r="U17" s="250">
        <v>5</v>
      </c>
      <c r="V17" s="250">
        <f t="shared" si="3"/>
        <v>43.41159800788978</v>
      </c>
      <c r="W17" s="387">
        <f t="shared" si="2"/>
        <v>17.52214761147435</v>
      </c>
    </row>
    <row r="18" spans="1:23" s="250" customFormat="1" ht="41.25" customHeight="1">
      <c r="A18" s="250">
        <v>6</v>
      </c>
      <c r="B18" s="250" t="s">
        <v>27</v>
      </c>
      <c r="C18" s="250">
        <v>40056</v>
      </c>
      <c r="D18" s="250">
        <v>16487</v>
      </c>
      <c r="E18" s="250">
        <v>13480</v>
      </c>
      <c r="F18" s="250">
        <v>9827</v>
      </c>
      <c r="G18" s="250">
        <f t="shared" si="0"/>
        <v>39794</v>
      </c>
      <c r="H18" s="250">
        <v>29774</v>
      </c>
      <c r="I18" s="250">
        <v>23701</v>
      </c>
      <c r="J18" s="250">
        <v>29605</v>
      </c>
      <c r="K18" s="250">
        <v>18060</v>
      </c>
      <c r="L18" s="250">
        <v>834714</v>
      </c>
      <c r="M18" s="251">
        <v>3.2032100000000003</v>
      </c>
      <c r="N18" s="251">
        <v>1.8090299999999997</v>
      </c>
      <c r="O18" s="251">
        <v>1.69246</v>
      </c>
      <c r="P18" s="251">
        <f t="shared" si="1"/>
        <v>6.704700000000001</v>
      </c>
      <c r="Q18" s="251">
        <v>2.3848900000000004</v>
      </c>
      <c r="R18" s="251">
        <v>2.19396</v>
      </c>
      <c r="S18" s="250">
        <v>37</v>
      </c>
      <c r="T18" s="250">
        <v>476</v>
      </c>
      <c r="U18" s="250">
        <v>61</v>
      </c>
      <c r="V18" s="250">
        <f t="shared" si="3"/>
        <v>35.5704207496234</v>
      </c>
      <c r="W18" s="387">
        <f t="shared" si="2"/>
        <v>22.647187975004226</v>
      </c>
    </row>
    <row r="19" spans="1:23" s="252" customFormat="1" ht="42.75" customHeight="1">
      <c r="A19" s="250">
        <v>7</v>
      </c>
      <c r="B19" s="250" t="s">
        <v>132</v>
      </c>
      <c r="C19" s="250">
        <v>39294</v>
      </c>
      <c r="D19" s="250">
        <v>7539</v>
      </c>
      <c r="E19" s="250">
        <v>16324</v>
      </c>
      <c r="F19" s="250">
        <v>15431</v>
      </c>
      <c r="G19" s="250">
        <f t="shared" si="0"/>
        <v>39294</v>
      </c>
      <c r="H19" s="250">
        <v>10176</v>
      </c>
      <c r="I19" s="250">
        <v>15737</v>
      </c>
      <c r="J19" s="250">
        <v>10176</v>
      </c>
      <c r="K19" s="250">
        <v>1515</v>
      </c>
      <c r="L19" s="250">
        <v>554192</v>
      </c>
      <c r="M19" s="251">
        <v>1.05593</v>
      </c>
      <c r="N19" s="251">
        <v>1.65342</v>
      </c>
      <c r="O19" s="251">
        <v>1.77258</v>
      </c>
      <c r="P19" s="251">
        <f t="shared" si="1"/>
        <v>4.48193</v>
      </c>
      <c r="Q19" s="251">
        <v>2.48741</v>
      </c>
      <c r="R19" s="251">
        <v>0.635436</v>
      </c>
      <c r="S19" s="250">
        <v>1</v>
      </c>
      <c r="T19" s="250">
        <v>0</v>
      </c>
      <c r="U19" s="250">
        <v>0</v>
      </c>
      <c r="V19" s="250">
        <f t="shared" si="3"/>
        <v>55.49863563241728</v>
      </c>
      <c r="W19" s="387">
        <f t="shared" si="2"/>
        <v>44.04412342767296</v>
      </c>
    </row>
    <row r="20" spans="1:23" s="250" customFormat="1" ht="36.75" customHeight="1">
      <c r="A20" s="250">
        <v>8</v>
      </c>
      <c r="B20" s="250" t="s">
        <v>29</v>
      </c>
      <c r="C20" s="250">
        <v>58540</v>
      </c>
      <c r="D20" s="250">
        <v>18394</v>
      </c>
      <c r="E20" s="250">
        <v>20606</v>
      </c>
      <c r="F20" s="250">
        <v>19540</v>
      </c>
      <c r="G20" s="250">
        <f t="shared" si="0"/>
        <v>58540</v>
      </c>
      <c r="H20" s="250">
        <v>12295</v>
      </c>
      <c r="I20" s="250">
        <v>12055</v>
      </c>
      <c r="J20" s="250">
        <v>12295</v>
      </c>
      <c r="K20" s="250">
        <v>2226</v>
      </c>
      <c r="L20" s="250">
        <v>424600</v>
      </c>
      <c r="M20" s="251">
        <v>0.6014</v>
      </c>
      <c r="N20" s="251">
        <v>0.60085</v>
      </c>
      <c r="O20" s="251">
        <v>0.7272099999999999</v>
      </c>
      <c r="P20" s="251">
        <f t="shared" si="1"/>
        <v>1.92946</v>
      </c>
      <c r="Q20" s="251">
        <v>0.80548</v>
      </c>
      <c r="R20" s="251">
        <v>0.04841512822162875</v>
      </c>
      <c r="S20" s="250">
        <v>0</v>
      </c>
      <c r="T20" s="250">
        <v>181</v>
      </c>
      <c r="U20" s="250">
        <v>40</v>
      </c>
      <c r="V20" s="250">
        <f t="shared" si="3"/>
        <v>41.746395364506135</v>
      </c>
      <c r="W20" s="387">
        <f t="shared" si="2"/>
        <v>15.693045953639691</v>
      </c>
    </row>
    <row r="21" spans="1:23" s="250" customFormat="1" ht="36.75" customHeight="1">
      <c r="A21" s="250">
        <v>9</v>
      </c>
      <c r="B21" s="250" t="s">
        <v>30</v>
      </c>
      <c r="C21" s="250">
        <v>24986</v>
      </c>
      <c r="D21" s="250">
        <v>5981</v>
      </c>
      <c r="E21" s="250">
        <v>12141</v>
      </c>
      <c r="F21" s="250">
        <v>6675</v>
      </c>
      <c r="G21" s="250">
        <f t="shared" si="0"/>
        <v>24797</v>
      </c>
      <c r="H21" s="250">
        <v>12385</v>
      </c>
      <c r="I21" s="250">
        <v>5708</v>
      </c>
      <c r="J21" s="250">
        <v>12385</v>
      </c>
      <c r="K21" s="250">
        <v>3562</v>
      </c>
      <c r="L21" s="250">
        <v>200984</v>
      </c>
      <c r="M21" s="251">
        <v>0.7053400000000001</v>
      </c>
      <c r="N21" s="251">
        <v>1.3914900000000001</v>
      </c>
      <c r="O21" s="251">
        <v>0.60983</v>
      </c>
      <c r="P21" s="251">
        <f t="shared" si="1"/>
        <v>2.7066600000000003</v>
      </c>
      <c r="Q21" s="251">
        <v>1.31838</v>
      </c>
      <c r="R21" s="251">
        <v>0.0304915</v>
      </c>
      <c r="S21" s="250">
        <v>27</v>
      </c>
      <c r="T21" s="250">
        <v>510</v>
      </c>
      <c r="U21" s="250">
        <v>41</v>
      </c>
      <c r="V21" s="250">
        <f t="shared" si="3"/>
        <v>48.70874066192281</v>
      </c>
      <c r="W21" s="387">
        <f t="shared" si="2"/>
        <v>21.85433992733145</v>
      </c>
    </row>
    <row r="22" spans="1:23" s="250" customFormat="1" ht="36.75" customHeight="1">
      <c r="A22" s="250">
        <v>10</v>
      </c>
      <c r="B22" s="250" t="s">
        <v>31</v>
      </c>
      <c r="C22" s="250">
        <v>67439</v>
      </c>
      <c r="D22" s="250">
        <v>49907</v>
      </c>
      <c r="E22" s="250">
        <v>1053</v>
      </c>
      <c r="F22" s="250">
        <v>15938</v>
      </c>
      <c r="G22" s="250">
        <f t="shared" si="0"/>
        <v>66898</v>
      </c>
      <c r="H22" s="250">
        <v>22885</v>
      </c>
      <c r="I22" s="250">
        <v>23005</v>
      </c>
      <c r="J22" s="250">
        <v>22540</v>
      </c>
      <c r="K22" s="250">
        <v>15469</v>
      </c>
      <c r="L22" s="250">
        <v>780022</v>
      </c>
      <c r="M22" s="251">
        <v>2.3321620000000003</v>
      </c>
      <c r="N22" s="251">
        <v>0.0397112</v>
      </c>
      <c r="O22" s="251">
        <v>0.4273238</v>
      </c>
      <c r="P22" s="251">
        <f t="shared" si="1"/>
        <v>2.7991970000000004</v>
      </c>
      <c r="Q22" s="251">
        <v>1.36801</v>
      </c>
      <c r="R22" s="251">
        <v>0.07492454000000001</v>
      </c>
      <c r="S22" s="250">
        <v>2</v>
      </c>
      <c r="T22" s="250">
        <v>64</v>
      </c>
      <c r="U22" s="250">
        <v>12</v>
      </c>
      <c r="V22" s="250">
        <f t="shared" si="3"/>
        <v>48.87151565252463</v>
      </c>
      <c r="W22" s="387">
        <f t="shared" si="2"/>
        <v>12.41879769299024</v>
      </c>
    </row>
    <row r="23" spans="1:23" s="250" customFormat="1" ht="36.75" customHeight="1">
      <c r="A23" s="250">
        <v>11</v>
      </c>
      <c r="B23" s="250" t="s">
        <v>32</v>
      </c>
      <c r="C23" s="250">
        <v>26331</v>
      </c>
      <c r="D23" s="250">
        <v>3949</v>
      </c>
      <c r="E23" s="250">
        <v>15086</v>
      </c>
      <c r="F23" s="250">
        <v>7296</v>
      </c>
      <c r="G23" s="250">
        <f t="shared" si="0"/>
        <v>26331</v>
      </c>
      <c r="H23" s="250">
        <v>14662</v>
      </c>
      <c r="I23" s="250">
        <v>6252</v>
      </c>
      <c r="J23" s="250">
        <v>14662</v>
      </c>
      <c r="K23" s="250">
        <v>3017</v>
      </c>
      <c r="L23" s="250">
        <v>220157</v>
      </c>
      <c r="M23" s="251">
        <v>0.30693</v>
      </c>
      <c r="N23" s="251">
        <v>0.90754</v>
      </c>
      <c r="O23" s="251">
        <v>0.48157</v>
      </c>
      <c r="P23" s="251">
        <f t="shared" si="1"/>
        <v>1.69604</v>
      </c>
      <c r="Q23" s="251">
        <v>0.6167100000000001</v>
      </c>
      <c r="R23" s="251">
        <v>0.15355000000000002</v>
      </c>
      <c r="S23" s="250">
        <v>0</v>
      </c>
      <c r="T23" s="250">
        <v>33</v>
      </c>
      <c r="U23" s="250">
        <v>0</v>
      </c>
      <c r="V23" s="250">
        <f t="shared" si="3"/>
        <v>36.36176033584114</v>
      </c>
      <c r="W23" s="387">
        <f t="shared" si="2"/>
        <v>11.567589687627882</v>
      </c>
    </row>
    <row r="24" spans="1:23" s="250" customFormat="1" ht="36.75" customHeight="1">
      <c r="A24" s="250">
        <v>12</v>
      </c>
      <c r="B24" s="250" t="s">
        <v>33</v>
      </c>
      <c r="C24" s="250">
        <v>51625</v>
      </c>
      <c r="D24" s="250">
        <v>29922</v>
      </c>
      <c r="E24" s="250">
        <v>2727</v>
      </c>
      <c r="F24" s="250">
        <v>18976</v>
      </c>
      <c r="G24" s="250">
        <f t="shared" si="0"/>
        <v>51625</v>
      </c>
      <c r="H24" s="250">
        <v>6529</v>
      </c>
      <c r="I24" s="250">
        <v>7516</v>
      </c>
      <c r="J24" s="250">
        <v>6483</v>
      </c>
      <c r="K24" s="250">
        <v>3946</v>
      </c>
      <c r="L24" s="250">
        <v>263433</v>
      </c>
      <c r="M24" s="251">
        <v>1.02786</v>
      </c>
      <c r="N24" s="251">
        <f>0.23775</f>
        <v>0.23775</v>
      </c>
      <c r="O24" s="251">
        <v>0.63518</v>
      </c>
      <c r="P24" s="251">
        <f t="shared" si="1"/>
        <v>1.9007899999999998</v>
      </c>
      <c r="Q24" s="251">
        <v>0.91018</v>
      </c>
      <c r="R24" s="251">
        <v>0.38632</v>
      </c>
      <c r="S24" s="250">
        <v>2</v>
      </c>
      <c r="T24" s="250">
        <v>682</v>
      </c>
      <c r="U24" s="250">
        <v>124</v>
      </c>
      <c r="V24" s="250">
        <f t="shared" si="3"/>
        <v>47.88430073811416</v>
      </c>
      <c r="W24" s="387">
        <f t="shared" si="2"/>
        <v>29.319605121085914</v>
      </c>
    </row>
    <row r="25" spans="1:23" s="253" customFormat="1" ht="36.75" customHeight="1">
      <c r="A25" s="250">
        <v>13</v>
      </c>
      <c r="B25" s="250" t="s">
        <v>34</v>
      </c>
      <c r="C25" s="250">
        <v>60195</v>
      </c>
      <c r="D25" s="250">
        <v>37038</v>
      </c>
      <c r="E25" s="250">
        <v>4460</v>
      </c>
      <c r="F25" s="250">
        <v>18697</v>
      </c>
      <c r="G25" s="250">
        <f t="shared" si="0"/>
        <v>60195</v>
      </c>
      <c r="H25" s="250">
        <v>20187</v>
      </c>
      <c r="I25" s="250">
        <v>7505</v>
      </c>
      <c r="J25" s="250">
        <v>20154</v>
      </c>
      <c r="K25" s="250">
        <v>5644</v>
      </c>
      <c r="L25" s="250">
        <v>264356</v>
      </c>
      <c r="M25" s="251">
        <v>1.18839</v>
      </c>
      <c r="N25" s="251">
        <v>0.04318</v>
      </c>
      <c r="O25" s="251">
        <v>0.56859</v>
      </c>
      <c r="P25" s="251">
        <f t="shared" si="1"/>
        <v>1.80016</v>
      </c>
      <c r="Q25" s="251">
        <v>0.67604</v>
      </c>
      <c r="R25" s="251">
        <v>0.25144</v>
      </c>
      <c r="S25" s="250">
        <v>1</v>
      </c>
      <c r="T25" s="250">
        <v>414</v>
      </c>
      <c r="U25" s="250">
        <v>78</v>
      </c>
      <c r="V25" s="250">
        <f t="shared" si="3"/>
        <v>37.55443960536841</v>
      </c>
      <c r="W25" s="387">
        <f t="shared" si="2"/>
        <v>8.932023419668552</v>
      </c>
    </row>
    <row r="26" spans="1:23" s="256" customFormat="1" ht="36.75" customHeight="1">
      <c r="A26" s="254"/>
      <c r="B26" s="254" t="s">
        <v>35</v>
      </c>
      <c r="C26" s="254">
        <f aca="true" t="shared" si="4" ref="C26:U26">SUM(C13:C25)</f>
        <v>643283</v>
      </c>
      <c r="D26" s="254">
        <f t="shared" si="4"/>
        <v>279443</v>
      </c>
      <c r="E26" s="254">
        <f t="shared" si="4"/>
        <v>157867</v>
      </c>
      <c r="F26" s="254">
        <f t="shared" si="4"/>
        <v>202906</v>
      </c>
      <c r="G26" s="254">
        <f t="shared" si="4"/>
        <v>640216</v>
      </c>
      <c r="H26" s="254">
        <f aca="true" t="shared" si="5" ref="H26:O26">SUM(H13:H25)</f>
        <v>237709</v>
      </c>
      <c r="I26" s="254">
        <f t="shared" si="5"/>
        <v>171892</v>
      </c>
      <c r="J26" s="254">
        <f t="shared" si="5"/>
        <v>237116</v>
      </c>
      <c r="K26" s="254">
        <f t="shared" si="5"/>
        <v>106076</v>
      </c>
      <c r="L26" s="254">
        <f t="shared" si="5"/>
        <v>6022274</v>
      </c>
      <c r="M26" s="255">
        <f t="shared" si="5"/>
        <v>20.441101600000003</v>
      </c>
      <c r="N26" s="255">
        <f t="shared" si="5"/>
        <v>13.677830899999998</v>
      </c>
      <c r="O26" s="255">
        <f t="shared" si="5"/>
        <v>13.4283948</v>
      </c>
      <c r="P26" s="255">
        <f t="shared" si="1"/>
        <v>47.5473273</v>
      </c>
      <c r="Q26" s="255">
        <f t="shared" si="4"/>
        <v>20.09319</v>
      </c>
      <c r="R26" s="255">
        <f t="shared" si="4"/>
        <v>5.297301454459926</v>
      </c>
      <c r="S26" s="254">
        <f t="shared" si="4"/>
        <v>143</v>
      </c>
      <c r="T26" s="254">
        <f t="shared" si="4"/>
        <v>7764</v>
      </c>
      <c r="U26" s="254">
        <f t="shared" si="4"/>
        <v>456</v>
      </c>
      <c r="V26" s="250">
        <f t="shared" si="3"/>
        <v>42.259346930736946</v>
      </c>
      <c r="W26" s="388">
        <f t="shared" si="2"/>
        <v>20.052348766004823</v>
      </c>
    </row>
    <row r="27" spans="1:23" s="205" customFormat="1" ht="47.25" customHeight="1">
      <c r="A27" s="214"/>
      <c r="B27" s="214"/>
      <c r="C27" s="241"/>
      <c r="D27" s="241"/>
      <c r="E27" s="241"/>
      <c r="F27" s="241"/>
      <c r="G27" s="241"/>
      <c r="H27" s="241"/>
      <c r="I27" s="241"/>
      <c r="J27" s="239"/>
      <c r="K27" s="239"/>
      <c r="L27" s="241"/>
      <c r="M27" s="239"/>
      <c r="N27" s="239"/>
      <c r="O27" s="239"/>
      <c r="P27" s="241"/>
      <c r="Q27" s="239"/>
      <c r="R27" s="241"/>
      <c r="S27" s="241"/>
      <c r="T27" s="241"/>
      <c r="U27" s="241"/>
      <c r="V27" s="233"/>
      <c r="W27" s="204"/>
    </row>
    <row r="28" spans="1:23" s="205" customFormat="1" ht="47.25" customHeight="1">
      <c r="A28" s="214"/>
      <c r="B28" s="436"/>
      <c r="C28" s="233"/>
      <c r="D28" s="233"/>
      <c r="E28" s="233"/>
      <c r="F28" s="233"/>
      <c r="G28" s="233"/>
      <c r="H28" s="233"/>
      <c r="I28" s="233"/>
      <c r="L28" s="233"/>
      <c r="R28" s="220"/>
      <c r="S28" s="221" t="s">
        <v>123</v>
      </c>
      <c r="T28" s="221"/>
      <c r="U28" s="233"/>
      <c r="V28" s="233"/>
      <c r="W28" s="204"/>
    </row>
    <row r="29" spans="2:20" ht="26.25" customHeight="1">
      <c r="B29" s="452"/>
      <c r="C29" s="452"/>
      <c r="D29" s="452"/>
      <c r="E29" s="452"/>
      <c r="F29" s="452"/>
      <c r="G29" s="452"/>
      <c r="H29" s="452"/>
      <c r="I29" s="452"/>
      <c r="J29" s="452"/>
      <c r="K29" s="452"/>
      <c r="L29" s="452"/>
      <c r="M29" s="452"/>
      <c r="N29" s="452"/>
      <c r="O29" s="452"/>
      <c r="R29" s="220"/>
      <c r="S29" s="222" t="s">
        <v>124</v>
      </c>
      <c r="T29" s="223"/>
    </row>
    <row r="30" spans="2:20" ht="26.25" customHeight="1">
      <c r="B30" s="452"/>
      <c r="C30" s="452"/>
      <c r="D30" s="452"/>
      <c r="E30" s="452"/>
      <c r="F30" s="452"/>
      <c r="G30" s="452"/>
      <c r="H30" s="452"/>
      <c r="I30" s="452"/>
      <c r="J30" s="452"/>
      <c r="K30" s="452"/>
      <c r="L30" s="452"/>
      <c r="M30" s="452"/>
      <c r="N30" s="452"/>
      <c r="O30" s="452"/>
      <c r="R30" s="234"/>
      <c r="S30" s="223" t="s">
        <v>106</v>
      </c>
      <c r="T30" s="223"/>
    </row>
    <row r="31" spans="2:20" ht="24" customHeight="1">
      <c r="B31" s="452"/>
      <c r="C31" s="452"/>
      <c r="D31" s="452"/>
      <c r="E31" s="452"/>
      <c r="F31" s="452"/>
      <c r="G31" s="452"/>
      <c r="H31" s="452"/>
      <c r="I31" s="452"/>
      <c r="J31" s="452"/>
      <c r="K31" s="452"/>
      <c r="L31" s="452"/>
      <c r="M31" s="452"/>
      <c r="N31" s="452"/>
      <c r="O31" s="452"/>
      <c r="R31" s="220"/>
      <c r="S31" s="224" t="s">
        <v>125</v>
      </c>
      <c r="T31" s="223"/>
    </row>
    <row r="32" spans="2:19" ht="19.5" customHeight="1">
      <c r="B32" s="452"/>
      <c r="C32" s="452"/>
      <c r="D32" s="452"/>
      <c r="E32" s="452"/>
      <c r="F32" s="452"/>
      <c r="G32" s="452"/>
      <c r="H32" s="452"/>
      <c r="I32" s="452"/>
      <c r="J32" s="452"/>
      <c r="K32" s="452"/>
      <c r="L32" s="452"/>
      <c r="M32" s="452"/>
      <c r="N32" s="452"/>
      <c r="O32" s="452"/>
      <c r="S32" s="223" t="s">
        <v>108</v>
      </c>
    </row>
    <row r="33" spans="2:18" ht="21" customHeight="1">
      <c r="B33" s="452"/>
      <c r="C33" s="452"/>
      <c r="D33" s="452"/>
      <c r="E33" s="452"/>
      <c r="F33" s="452"/>
      <c r="G33" s="452"/>
      <c r="H33" s="452"/>
      <c r="I33" s="452"/>
      <c r="J33" s="452"/>
      <c r="K33" s="452"/>
      <c r="L33" s="452"/>
      <c r="M33" s="452"/>
      <c r="N33" s="452"/>
      <c r="O33" s="452"/>
      <c r="P33" s="452"/>
      <c r="R33" s="223"/>
    </row>
    <row r="40" ht="5.25" customHeight="1"/>
    <row r="41" spans="2:6" ht="16.5">
      <c r="B41" s="93" t="s">
        <v>21</v>
      </c>
      <c r="C41" s="184" t="s">
        <v>134</v>
      </c>
      <c r="D41" s="184" t="s">
        <v>135</v>
      </c>
      <c r="E41" s="184" t="s">
        <v>133</v>
      </c>
      <c r="F41" s="121"/>
    </row>
    <row r="42" spans="2:8" ht="18">
      <c r="B42" s="181" t="s">
        <v>22</v>
      </c>
      <c r="C42" s="186">
        <v>4.58859128</v>
      </c>
      <c r="D42" s="187">
        <v>3.2671200000000002</v>
      </c>
      <c r="E42" s="185">
        <v>1.88601</v>
      </c>
      <c r="F42" s="122"/>
      <c r="G42" s="112"/>
      <c r="H42" s="112"/>
    </row>
    <row r="43" spans="2:8" ht="18">
      <c r="B43" s="181" t="s">
        <v>23</v>
      </c>
      <c r="C43" s="186">
        <v>5.6863646283950615</v>
      </c>
      <c r="D43" s="187">
        <v>3.0623</v>
      </c>
      <c r="E43" s="185">
        <v>0.6405399999999999</v>
      </c>
      <c r="F43" s="122"/>
      <c r="G43" s="112"/>
      <c r="H43" s="112"/>
    </row>
    <row r="44" spans="2:8" ht="18">
      <c r="B44" s="181" t="s">
        <v>24</v>
      </c>
      <c r="C44" s="186">
        <v>9.525640000000001</v>
      </c>
      <c r="D44" s="187">
        <v>9.5431</v>
      </c>
      <c r="E44" s="185">
        <v>7.852580000000001</v>
      </c>
      <c r="F44" s="122"/>
      <c r="G44" s="112"/>
      <c r="H44" s="112"/>
    </row>
    <row r="45" spans="2:8" ht="18">
      <c r="B45" s="181" t="s">
        <v>25</v>
      </c>
      <c r="C45" s="186">
        <v>3.67694</v>
      </c>
      <c r="D45" s="187">
        <v>3.8527199999999997</v>
      </c>
      <c r="E45" s="185">
        <v>1.74405</v>
      </c>
      <c r="F45" s="122"/>
      <c r="G45" s="112"/>
      <c r="H45" s="112"/>
    </row>
    <row r="46" spans="2:8" ht="18">
      <c r="B46" s="181" t="s">
        <v>26</v>
      </c>
      <c r="C46" s="186">
        <v>4.4135665</v>
      </c>
      <c r="D46" s="187">
        <v>3.38966</v>
      </c>
      <c r="E46" s="185">
        <v>4.0204699999999995</v>
      </c>
      <c r="F46" s="122"/>
      <c r="G46" s="112"/>
      <c r="H46" s="112"/>
    </row>
    <row r="47" spans="2:8" ht="18">
      <c r="B47" s="181" t="s">
        <v>27</v>
      </c>
      <c r="C47" s="186">
        <v>5.74556</v>
      </c>
      <c r="D47" s="187">
        <v>6.62601</v>
      </c>
      <c r="E47" s="185">
        <v>4.881169999999999</v>
      </c>
      <c r="F47" s="122"/>
      <c r="G47" s="112"/>
      <c r="H47" s="112"/>
    </row>
    <row r="48" spans="2:8" ht="18">
      <c r="B48" s="181" t="s">
        <v>132</v>
      </c>
      <c r="C48" s="186">
        <v>5.68971</v>
      </c>
      <c r="D48" s="187">
        <v>4.88015</v>
      </c>
      <c r="E48" s="185">
        <v>3.29692</v>
      </c>
      <c r="F48" s="122"/>
      <c r="G48" s="112"/>
      <c r="H48" s="112"/>
    </row>
    <row r="49" spans="2:8" ht="18">
      <c r="B49" s="181" t="s">
        <v>29</v>
      </c>
      <c r="C49" s="186">
        <v>4.04573</v>
      </c>
      <c r="D49" s="187">
        <v>4.81659</v>
      </c>
      <c r="E49" s="185">
        <v>1.26921</v>
      </c>
      <c r="F49" s="122"/>
      <c r="G49" s="112"/>
      <c r="H49" s="112"/>
    </row>
    <row r="50" spans="2:8" ht="18">
      <c r="B50" s="181" t="s">
        <v>30</v>
      </c>
      <c r="C50" s="186">
        <v>2.7558700000000003</v>
      </c>
      <c r="D50" s="187">
        <v>2.1327700000000003</v>
      </c>
      <c r="E50" s="185">
        <v>2.12225</v>
      </c>
      <c r="F50" s="122"/>
      <c r="G50" s="112"/>
      <c r="H50" s="112"/>
    </row>
    <row r="51" spans="2:8" ht="18">
      <c r="B51" s="181" t="s">
        <v>31</v>
      </c>
      <c r="C51" s="186">
        <v>4.89843</v>
      </c>
      <c r="D51" s="187">
        <v>6.143039999999999</v>
      </c>
      <c r="E51" s="185">
        <v>2.35196</v>
      </c>
      <c r="F51" s="122"/>
      <c r="G51" s="112"/>
      <c r="H51" s="112"/>
    </row>
    <row r="52" spans="2:8" ht="18">
      <c r="B52" s="181" t="s">
        <v>32</v>
      </c>
      <c r="C52" s="186">
        <v>2.7663</v>
      </c>
      <c r="D52" s="187">
        <v>1.59258</v>
      </c>
      <c r="E52" s="185">
        <v>1.05902</v>
      </c>
      <c r="F52" s="122"/>
      <c r="G52" s="112"/>
      <c r="H52" s="112"/>
    </row>
    <row r="53" spans="2:8" ht="18">
      <c r="B53" s="181" t="s">
        <v>33</v>
      </c>
      <c r="C53" s="186">
        <v>2.3716356</v>
      </c>
      <c r="D53" s="187">
        <v>2.22772</v>
      </c>
      <c r="E53" s="185">
        <v>1.3958599999999999</v>
      </c>
      <c r="F53" s="122"/>
      <c r="G53" s="112"/>
      <c r="H53" s="112"/>
    </row>
    <row r="54" spans="2:8" ht="18">
      <c r="B54" s="181" t="s">
        <v>34</v>
      </c>
      <c r="C54" s="186">
        <v>4.54912</v>
      </c>
      <c r="D54" s="187">
        <v>1.94327</v>
      </c>
      <c r="E54" s="185">
        <v>0.73384</v>
      </c>
      <c r="F54" s="122"/>
      <c r="G54" s="112"/>
      <c r="H54" s="112"/>
    </row>
    <row r="55" spans="3:6" ht="16.5">
      <c r="C55" s="123"/>
      <c r="D55" s="123"/>
      <c r="E55" s="194"/>
      <c r="F55" s="123"/>
    </row>
    <row r="72" spans="2:5" ht="16.5">
      <c r="B72" s="93" t="s">
        <v>21</v>
      </c>
      <c r="C72" s="184" t="s">
        <v>134</v>
      </c>
      <c r="D72" s="184" t="s">
        <v>135</v>
      </c>
      <c r="E72" s="184" t="s">
        <v>133</v>
      </c>
    </row>
    <row r="73" spans="2:5" ht="21">
      <c r="B73" s="181" t="s">
        <v>22</v>
      </c>
      <c r="C73" s="185">
        <v>1.835477</v>
      </c>
      <c r="D73" s="189">
        <v>1.246605418165521</v>
      </c>
      <c r="E73" s="190">
        <v>0.61839</v>
      </c>
    </row>
    <row r="74" spans="2:5" ht="18.75">
      <c r="B74" s="181" t="s">
        <v>23</v>
      </c>
      <c r="C74" s="185">
        <v>3.0786289358024694</v>
      </c>
      <c r="D74" s="189">
        <v>0.9526614659310517</v>
      </c>
      <c r="E74" s="191">
        <v>0.24726</v>
      </c>
    </row>
    <row r="75" spans="2:5" ht="18.75">
      <c r="B75" s="181" t="s">
        <v>24</v>
      </c>
      <c r="C75" s="185">
        <v>3.96902</v>
      </c>
      <c r="D75" s="189">
        <v>4.294395000000001</v>
      </c>
      <c r="E75" s="192">
        <v>2.63056</v>
      </c>
    </row>
    <row r="76" spans="2:5" ht="18.75">
      <c r="B76" s="181" t="s">
        <v>25</v>
      </c>
      <c r="C76" s="185">
        <v>1.1622700000000001</v>
      </c>
      <c r="D76" s="189">
        <v>1.683301926187399</v>
      </c>
      <c r="E76" s="192">
        <v>0.49872</v>
      </c>
    </row>
    <row r="77" spans="2:5" ht="18.75">
      <c r="B77" s="181" t="s">
        <v>26</v>
      </c>
      <c r="C77" s="185">
        <v>1.4956091</v>
      </c>
      <c r="D77" s="189">
        <v>1.51334</v>
      </c>
      <c r="E77" s="192">
        <v>1.78541</v>
      </c>
    </row>
    <row r="78" spans="2:5" ht="21">
      <c r="B78" s="181" t="s">
        <v>27</v>
      </c>
      <c r="C78" s="185">
        <v>1.87586</v>
      </c>
      <c r="D78" s="189">
        <v>2.9817050555555555</v>
      </c>
      <c r="E78" s="190">
        <v>1.49017</v>
      </c>
    </row>
    <row r="79" spans="2:5" ht="18.75">
      <c r="B79" s="181" t="s">
        <v>132</v>
      </c>
      <c r="C79" s="185">
        <v>3.1469337</v>
      </c>
      <c r="D79" s="189">
        <v>2.6080362</v>
      </c>
      <c r="E79" s="192">
        <v>1.79314</v>
      </c>
    </row>
    <row r="80" spans="2:5" ht="18.75">
      <c r="B80" s="181" t="s">
        <v>29</v>
      </c>
      <c r="C80" s="185">
        <v>1.31306</v>
      </c>
      <c r="D80" s="189">
        <v>2.0248967360562418</v>
      </c>
      <c r="E80" s="192">
        <v>0.51946</v>
      </c>
    </row>
    <row r="81" spans="2:5" ht="18.75">
      <c r="B81" s="181" t="s">
        <v>30</v>
      </c>
      <c r="C81" s="185">
        <v>1.43046</v>
      </c>
      <c r="D81" s="189">
        <v>1.113448555583528</v>
      </c>
      <c r="E81" s="192">
        <v>1.03588</v>
      </c>
    </row>
    <row r="82" spans="2:5" ht="18.75">
      <c r="B82" s="181" t="s">
        <v>31</v>
      </c>
      <c r="C82" s="185">
        <v>2.20429</v>
      </c>
      <c r="D82" s="189">
        <v>4.042443340454171</v>
      </c>
      <c r="E82" s="193">
        <v>0.44248</v>
      </c>
    </row>
    <row r="83" spans="2:5" ht="18.75">
      <c r="B83" s="181" t="s">
        <v>32</v>
      </c>
      <c r="C83" s="185">
        <v>0.9343</v>
      </c>
      <c r="D83" s="189">
        <v>0.54473</v>
      </c>
      <c r="E83" s="192">
        <v>0.38488</v>
      </c>
    </row>
    <row r="84" spans="2:5" ht="18.75">
      <c r="B84" s="181" t="s">
        <v>33</v>
      </c>
      <c r="C84" s="185">
        <v>0.945893</v>
      </c>
      <c r="D84" s="189">
        <v>0.9135304545591278</v>
      </c>
      <c r="E84" s="192">
        <v>0.61873</v>
      </c>
    </row>
    <row r="85" spans="2:5" ht="18.75">
      <c r="B85" s="181" t="s">
        <v>34</v>
      </c>
      <c r="C85" s="185">
        <v>1.48143</v>
      </c>
      <c r="D85" s="189">
        <v>0.64064</v>
      </c>
      <c r="E85" s="192">
        <v>0.27044</v>
      </c>
    </row>
    <row r="86" spans="3:5" ht="16.5">
      <c r="C86" s="188"/>
      <c r="D86" s="188"/>
      <c r="E86" s="188"/>
    </row>
  </sheetData>
  <sheetProtection/>
  <mergeCells count="33">
    <mergeCell ref="B29:O32"/>
    <mergeCell ref="B33:P33"/>
    <mergeCell ref="L10:L11"/>
    <mergeCell ref="K10:K11"/>
    <mergeCell ref="I10:I11"/>
    <mergeCell ref="M10:R10"/>
    <mergeCell ref="J10:J11"/>
    <mergeCell ref="K8:K9"/>
    <mergeCell ref="C10:C11"/>
    <mergeCell ref="H10:H11"/>
    <mergeCell ref="J8:J9"/>
    <mergeCell ref="I8:I9"/>
    <mergeCell ref="D10:G10"/>
    <mergeCell ref="D8:G8"/>
    <mergeCell ref="H8:H9"/>
    <mergeCell ref="P1:S1"/>
    <mergeCell ref="A2:U2"/>
    <mergeCell ref="A4:U4"/>
    <mergeCell ref="A6:U6"/>
    <mergeCell ref="A10:A11"/>
    <mergeCell ref="B10:B11"/>
    <mergeCell ref="A8:A9"/>
    <mergeCell ref="B8:B9"/>
    <mergeCell ref="L8:L9"/>
    <mergeCell ref="M8:Q8"/>
    <mergeCell ref="S8:S9"/>
    <mergeCell ref="W11:W12"/>
    <mergeCell ref="V11:V12"/>
    <mergeCell ref="U10:U11"/>
    <mergeCell ref="S10:S11"/>
    <mergeCell ref="T10:T11"/>
    <mergeCell ref="T8:T9"/>
    <mergeCell ref="U8:U9"/>
  </mergeCells>
  <conditionalFormatting sqref="D42:D54">
    <cfRule type="cellIs" priority="2" dxfId="8" operator="lessThan" stopIfTrue="1">
      <formula>0.4</formula>
    </cfRule>
  </conditionalFormatting>
  <conditionalFormatting sqref="E82">
    <cfRule type="cellIs" priority="4" dxfId="9" operator="lessThan" stopIfTrue="1">
      <formula>0</formula>
    </cfRule>
  </conditionalFormatting>
  <printOptions/>
  <pageMargins left="0.25" right="0.25" top="0.75" bottom="0.75" header="0.3" footer="0.3"/>
  <pageSetup horizontalDpi="600" verticalDpi="600" orientation="landscape" paperSize="9" scale="36" r:id="rId2"/>
  <drawing r:id="rId1"/>
</worksheet>
</file>

<file path=xl/worksheets/sheet2.xml><?xml version="1.0" encoding="utf-8"?>
<worksheet xmlns="http://schemas.openxmlformats.org/spreadsheetml/2006/main" xmlns:r="http://schemas.openxmlformats.org/officeDocument/2006/relationships">
  <dimension ref="A1:AL53"/>
  <sheetViews>
    <sheetView view="pageBreakPreview" zoomScale="70" zoomScaleNormal="70" zoomScaleSheetLayoutView="70" zoomScalePageLayoutView="0" workbookViewId="0" topLeftCell="H1">
      <pane ySplit="9" topLeftCell="A28" activePane="bottomLeft" state="frozen"/>
      <selection pane="topLeft" activeCell="A1" sqref="A1"/>
      <selection pane="bottomLeft" activeCell="AF7" sqref="AF7"/>
    </sheetView>
  </sheetViews>
  <sheetFormatPr defaultColWidth="9.140625" defaultRowHeight="15"/>
  <cols>
    <col min="1" max="1" width="5.421875" style="116" bestFit="1" customWidth="1"/>
    <col min="2" max="2" width="21.57421875" style="164" bestFit="1" customWidth="1"/>
    <col min="3" max="3" width="20.28125" style="154" bestFit="1" customWidth="1"/>
    <col min="4" max="4" width="11.421875" style="154" bestFit="1" customWidth="1"/>
    <col min="5" max="5" width="13.57421875" style="154" customWidth="1"/>
    <col min="6" max="6" width="14.28125" style="154" bestFit="1" customWidth="1"/>
    <col min="7" max="7" width="9.28125" style="154" bestFit="1" customWidth="1"/>
    <col min="8" max="8" width="16.28125" style="154" bestFit="1" customWidth="1"/>
    <col min="9" max="9" width="18.28125" style="154" customWidth="1"/>
    <col min="10" max="10" width="18.8515625" style="154" customWidth="1"/>
    <col min="11" max="11" width="14.57421875" style="154" bestFit="1" customWidth="1"/>
    <col min="12" max="12" width="18.8515625" style="154" bestFit="1" customWidth="1"/>
    <col min="13" max="13" width="13.57421875" style="154" bestFit="1" customWidth="1"/>
    <col min="14" max="14" width="21.7109375" style="154" bestFit="1" customWidth="1"/>
    <col min="15" max="15" width="17.140625" style="133" bestFit="1" customWidth="1"/>
    <col min="16" max="16" width="21.57421875" style="154" customWidth="1"/>
    <col min="17" max="17" width="14.57421875" style="116" hidden="1" customWidth="1"/>
    <col min="18" max="20" width="12.7109375" style="116" hidden="1" customWidth="1"/>
    <col min="21" max="21" width="12.00390625" style="116" hidden="1" customWidth="1"/>
    <col min="22" max="23" width="9.140625" style="116" hidden="1" customWidth="1"/>
    <col min="24" max="26" width="9.140625" style="116" customWidth="1"/>
    <col min="27" max="27" width="16.57421875" style="116" bestFit="1" customWidth="1"/>
    <col min="28" max="28" width="15.00390625" style="115" customWidth="1"/>
    <col min="29" max="29" width="11.57421875" style="115" customWidth="1"/>
    <col min="30" max="30" width="16.140625" style="245" bestFit="1" customWidth="1"/>
    <col min="31" max="31" width="9.140625" style="116" customWidth="1"/>
    <col min="32" max="32" width="14.7109375" style="116" customWidth="1"/>
    <col min="33" max="33" width="16.57421875" style="116" customWidth="1"/>
    <col min="34" max="38" width="9.140625" style="116" customWidth="1"/>
    <col min="39" max="16384" width="9.140625" style="1" customWidth="1"/>
  </cols>
  <sheetData>
    <row r="1" spans="1:17" ht="31.5" customHeight="1">
      <c r="A1" s="456" t="s">
        <v>127</v>
      </c>
      <c r="B1" s="456"/>
      <c r="C1" s="456"/>
      <c r="D1" s="456"/>
      <c r="E1" s="456"/>
      <c r="F1" s="456"/>
      <c r="G1" s="456"/>
      <c r="H1" s="456"/>
      <c r="I1" s="456"/>
      <c r="J1" s="456"/>
      <c r="K1" s="456"/>
      <c r="L1" s="456"/>
      <c r="M1" s="456"/>
      <c r="N1" s="456"/>
      <c r="O1" s="456"/>
      <c r="P1" s="456"/>
      <c r="Q1" s="165"/>
    </row>
    <row r="2" spans="1:17" ht="15" customHeight="1">
      <c r="A2" s="135"/>
      <c r="B2" s="135"/>
      <c r="C2" s="136"/>
      <c r="D2" s="136"/>
      <c r="E2" s="136"/>
      <c r="F2" s="136"/>
      <c r="G2" s="136"/>
      <c r="H2" s="136"/>
      <c r="I2" s="136"/>
      <c r="J2" s="136"/>
      <c r="K2" s="136"/>
      <c r="L2" s="136"/>
      <c r="M2" s="136"/>
      <c r="N2" s="136"/>
      <c r="P2" s="136"/>
      <c r="Q2" s="135"/>
    </row>
    <row r="3" spans="1:17" ht="17.25" customHeight="1">
      <c r="A3" s="457" t="s">
        <v>36</v>
      </c>
      <c r="B3" s="457"/>
      <c r="C3" s="457"/>
      <c r="D3" s="457"/>
      <c r="E3" s="457"/>
      <c r="F3" s="457"/>
      <c r="G3" s="457"/>
      <c r="H3" s="457"/>
      <c r="I3" s="457"/>
      <c r="J3" s="457"/>
      <c r="K3" s="457"/>
      <c r="L3" s="457"/>
      <c r="M3" s="457"/>
      <c r="N3" s="457"/>
      <c r="O3" s="457"/>
      <c r="P3" s="457"/>
      <c r="Q3" s="166"/>
    </row>
    <row r="4" spans="1:17" ht="20.25" customHeight="1">
      <c r="A4" s="458" t="s">
        <v>148</v>
      </c>
      <c r="B4" s="458"/>
      <c r="C4" s="458"/>
      <c r="D4" s="458"/>
      <c r="E4" s="458"/>
      <c r="F4" s="458"/>
      <c r="G4" s="458"/>
      <c r="H4" s="458"/>
      <c r="I4" s="458"/>
      <c r="J4" s="458"/>
      <c r="K4" s="458"/>
      <c r="L4" s="458"/>
      <c r="M4" s="458"/>
      <c r="N4" s="458"/>
      <c r="O4" s="458"/>
      <c r="P4" s="458"/>
      <c r="Q4" s="167"/>
    </row>
    <row r="5" spans="1:17" ht="3.75" customHeight="1">
      <c r="A5" s="137"/>
      <c r="B5" s="137"/>
      <c r="C5" s="138"/>
      <c r="D5" s="138"/>
      <c r="E5" s="138"/>
      <c r="F5" s="138"/>
      <c r="G5" s="138"/>
      <c r="H5" s="138"/>
      <c r="I5" s="138"/>
      <c r="J5" s="138"/>
      <c r="K5" s="138"/>
      <c r="L5" s="138"/>
      <c r="M5" s="138"/>
      <c r="N5" s="138"/>
      <c r="O5" s="129"/>
      <c r="P5" s="138"/>
      <c r="Q5" s="137"/>
    </row>
    <row r="6" spans="1:38" s="3" customFormat="1" ht="15.75">
      <c r="A6" s="119"/>
      <c r="B6" s="118"/>
      <c r="C6" s="139"/>
      <c r="D6" s="139"/>
      <c r="E6" s="139"/>
      <c r="F6" s="139"/>
      <c r="G6" s="139"/>
      <c r="H6" s="139"/>
      <c r="I6" s="139"/>
      <c r="J6" s="139"/>
      <c r="K6" s="242"/>
      <c r="L6" s="242"/>
      <c r="M6" s="242"/>
      <c r="N6" s="242"/>
      <c r="O6" s="242"/>
      <c r="P6" s="128" t="s">
        <v>129</v>
      </c>
      <c r="Q6" s="169"/>
      <c r="R6" s="118"/>
      <c r="S6" s="118"/>
      <c r="T6" s="118"/>
      <c r="U6" s="118"/>
      <c r="V6" s="118"/>
      <c r="W6" s="118"/>
      <c r="X6" s="118"/>
      <c r="Y6" s="118"/>
      <c r="Z6" s="118"/>
      <c r="AA6" s="168"/>
      <c r="AB6" s="117"/>
      <c r="AC6" s="117"/>
      <c r="AD6" s="246"/>
      <c r="AE6" s="118"/>
      <c r="AF6" s="118"/>
      <c r="AG6" s="118"/>
      <c r="AH6" s="118"/>
      <c r="AI6" s="118"/>
      <c r="AJ6" s="118"/>
      <c r="AK6" s="118"/>
      <c r="AL6" s="118"/>
    </row>
    <row r="7" spans="1:30" s="207" customFormat="1" ht="58.5" customHeight="1">
      <c r="A7" s="455" t="s">
        <v>0</v>
      </c>
      <c r="B7" s="455" t="s">
        <v>38</v>
      </c>
      <c r="C7" s="455" t="s">
        <v>126</v>
      </c>
      <c r="D7" s="455" t="s">
        <v>39</v>
      </c>
      <c r="E7" s="455"/>
      <c r="F7" s="455" t="s">
        <v>100</v>
      </c>
      <c r="G7" s="455"/>
      <c r="H7" s="455" t="s">
        <v>40</v>
      </c>
      <c r="I7" s="455" t="s">
        <v>144</v>
      </c>
      <c r="J7" s="455" t="s">
        <v>48</v>
      </c>
      <c r="K7" s="455" t="s">
        <v>149</v>
      </c>
      <c r="L7" s="455"/>
      <c r="M7" s="455"/>
      <c r="N7" s="455"/>
      <c r="O7" s="455"/>
      <c r="P7" s="455"/>
      <c r="Q7" s="206"/>
      <c r="AB7" s="208"/>
      <c r="AC7" s="208"/>
      <c r="AD7" s="247"/>
    </row>
    <row r="8" spans="1:30" s="207" customFormat="1" ht="46.5" customHeight="1">
      <c r="A8" s="455"/>
      <c r="B8" s="455"/>
      <c r="C8" s="455"/>
      <c r="D8" s="459" t="s">
        <v>41</v>
      </c>
      <c r="E8" s="459" t="s">
        <v>42</v>
      </c>
      <c r="F8" s="459" t="s">
        <v>41</v>
      </c>
      <c r="G8" s="459" t="s">
        <v>42</v>
      </c>
      <c r="H8" s="455"/>
      <c r="I8" s="455"/>
      <c r="J8" s="455"/>
      <c r="K8" s="455" t="s">
        <v>43</v>
      </c>
      <c r="L8" s="455" t="s">
        <v>44</v>
      </c>
      <c r="M8" s="455" t="s">
        <v>45</v>
      </c>
      <c r="N8" s="455" t="s">
        <v>49</v>
      </c>
      <c r="O8" s="455"/>
      <c r="P8" s="455" t="s">
        <v>128</v>
      </c>
      <c r="Q8" s="454" t="s">
        <v>109</v>
      </c>
      <c r="R8" s="454"/>
      <c r="S8" s="454" t="s">
        <v>121</v>
      </c>
      <c r="T8" s="454" t="s">
        <v>122</v>
      </c>
      <c r="U8" s="454" t="s">
        <v>109</v>
      </c>
      <c r="V8" s="454" t="s">
        <v>109</v>
      </c>
      <c r="W8" s="454" t="s">
        <v>109</v>
      </c>
      <c r="X8" s="249"/>
      <c r="Y8" s="249"/>
      <c r="Z8" s="249"/>
      <c r="AB8" s="208"/>
      <c r="AC8" s="208"/>
      <c r="AD8" s="247"/>
    </row>
    <row r="9" spans="1:30" s="207" customFormat="1" ht="26.25" customHeight="1">
      <c r="A9" s="455"/>
      <c r="B9" s="455"/>
      <c r="C9" s="455"/>
      <c r="D9" s="459"/>
      <c r="E9" s="459"/>
      <c r="F9" s="459"/>
      <c r="G9" s="459"/>
      <c r="H9" s="455"/>
      <c r="I9" s="455"/>
      <c r="J9" s="455"/>
      <c r="K9" s="455"/>
      <c r="L9" s="455"/>
      <c r="M9" s="455"/>
      <c r="N9" s="240" t="s">
        <v>50</v>
      </c>
      <c r="O9" s="240" t="s">
        <v>51</v>
      </c>
      <c r="P9" s="455"/>
      <c r="Q9" s="454"/>
      <c r="R9" s="454"/>
      <c r="S9" s="454"/>
      <c r="T9" s="454"/>
      <c r="U9" s="454"/>
      <c r="V9" s="454"/>
      <c r="W9" s="454"/>
      <c r="X9" s="249"/>
      <c r="Y9" s="249" t="s">
        <v>152</v>
      </c>
      <c r="Z9" s="249"/>
      <c r="AB9" s="208"/>
      <c r="AC9" s="208"/>
      <c r="AD9" s="247"/>
    </row>
    <row r="10" spans="1:30" s="209" customFormat="1" ht="18" customHeight="1">
      <c r="A10" s="236"/>
      <c r="B10" s="237">
        <v>1</v>
      </c>
      <c r="C10" s="238">
        <v>2</v>
      </c>
      <c r="D10" s="238">
        <v>3</v>
      </c>
      <c r="E10" s="238">
        <v>4</v>
      </c>
      <c r="F10" s="238">
        <v>5</v>
      </c>
      <c r="G10" s="238">
        <v>6</v>
      </c>
      <c r="H10" s="238">
        <v>7</v>
      </c>
      <c r="I10" s="238">
        <v>8</v>
      </c>
      <c r="J10" s="238">
        <v>9</v>
      </c>
      <c r="K10" s="238">
        <v>10</v>
      </c>
      <c r="L10" s="238">
        <v>11</v>
      </c>
      <c r="M10" s="238">
        <v>12</v>
      </c>
      <c r="N10" s="238">
        <v>13</v>
      </c>
      <c r="O10" s="238">
        <v>14</v>
      </c>
      <c r="P10" s="238">
        <v>15</v>
      </c>
      <c r="Q10" s="454"/>
      <c r="R10" s="454"/>
      <c r="S10" s="454"/>
      <c r="T10" s="454"/>
      <c r="U10" s="454"/>
      <c r="V10" s="454"/>
      <c r="W10" s="454"/>
      <c r="X10" s="249"/>
      <c r="Y10" s="249"/>
      <c r="Z10" s="249" t="s">
        <v>151</v>
      </c>
      <c r="AB10" s="210"/>
      <c r="AC10" s="210"/>
      <c r="AD10" s="246"/>
    </row>
    <row r="11" spans="1:33" s="260" customFormat="1" ht="23.25" customHeight="1">
      <c r="A11" s="257">
        <v>1</v>
      </c>
      <c r="B11" s="257" t="s">
        <v>22</v>
      </c>
      <c r="C11" s="257">
        <v>23.5</v>
      </c>
      <c r="D11" s="257"/>
      <c r="E11" s="257"/>
      <c r="F11" s="298">
        <v>576.20084</v>
      </c>
      <c r="G11" s="257"/>
      <c r="H11" s="257"/>
      <c r="I11" s="298">
        <f>SUM(C11:H11)</f>
        <v>599.70084</v>
      </c>
      <c r="J11" s="298">
        <v>514.063</v>
      </c>
      <c r="K11" s="298">
        <v>333.17014</v>
      </c>
      <c r="L11" s="298">
        <v>14.006149999999998</v>
      </c>
      <c r="M11" s="298">
        <v>93.77496000000002</v>
      </c>
      <c r="N11" s="298">
        <v>75.31358</v>
      </c>
      <c r="O11" s="298">
        <v>2.8329949999999995</v>
      </c>
      <c r="P11" s="298">
        <f>SUM(K11:O11)</f>
        <v>519.0978250000001</v>
      </c>
      <c r="Q11" s="258">
        <f>I11-P11</f>
        <v>80.60301499999991</v>
      </c>
      <c r="R11" s="259" t="e">
        <f>#REF!/'Part-I'!P13</f>
        <v>#REF!</v>
      </c>
      <c r="S11" s="259">
        <v>274.403636</v>
      </c>
      <c r="T11" s="259">
        <f>P11-S11</f>
        <v>244.69418900000005</v>
      </c>
      <c r="U11" s="260">
        <v>61.85</v>
      </c>
      <c r="V11" s="261"/>
      <c r="W11" s="261">
        <f>P11-'[1]Part-II'!P13</f>
        <v>106.19616500000006</v>
      </c>
      <c r="X11" s="262">
        <v>11</v>
      </c>
      <c r="Y11" s="263">
        <f>P11/X11</f>
        <v>47.19071136363637</v>
      </c>
      <c r="Z11" s="263">
        <f>(K11/P11)*100</f>
        <v>64.18253438068248</v>
      </c>
      <c r="AA11" s="264">
        <f>M11-'[1]Part-II'!M13</f>
        <v>45.72097000000002</v>
      </c>
      <c r="AB11" s="259">
        <f>I11-P11</f>
        <v>80.60301499999991</v>
      </c>
      <c r="AC11" s="265">
        <f>P11/I11</f>
        <v>0.8655946271477627</v>
      </c>
      <c r="AD11" s="266">
        <f>(K11)/'Part-I'!P13</f>
        <v>135.89849088168702</v>
      </c>
      <c r="AE11" s="263">
        <f>(K11/P11)*100</f>
        <v>64.18253438068248</v>
      </c>
      <c r="AF11" s="267">
        <v>391.77</v>
      </c>
      <c r="AG11" s="268">
        <f>P11-AF11</f>
        <v>127.32782500000008</v>
      </c>
    </row>
    <row r="12" spans="1:33" s="273" customFormat="1" ht="23.25" customHeight="1">
      <c r="A12" s="257">
        <v>2</v>
      </c>
      <c r="B12" s="257" t="s">
        <v>23</v>
      </c>
      <c r="C12" s="257">
        <v>32.12</v>
      </c>
      <c r="D12" s="257"/>
      <c r="E12" s="257"/>
      <c r="F12" s="298">
        <v>557.50606</v>
      </c>
      <c r="G12" s="257"/>
      <c r="H12" s="257"/>
      <c r="I12" s="298">
        <f aca="true" t="shared" si="0" ref="I12:I23">SUM(C12:H12)</f>
        <v>589.62606</v>
      </c>
      <c r="J12" s="298">
        <v>596.591</v>
      </c>
      <c r="K12" s="298">
        <v>296.20877</v>
      </c>
      <c r="L12" s="298">
        <v>15.6431</v>
      </c>
      <c r="M12" s="298">
        <v>58.384060000000005</v>
      </c>
      <c r="N12" s="298">
        <v>27.19931</v>
      </c>
      <c r="O12" s="298">
        <v>7.527209999999998</v>
      </c>
      <c r="P12" s="298">
        <f>SUM(K12:O12)</f>
        <v>404.9624500000001</v>
      </c>
      <c r="Q12" s="269">
        <f aca="true" t="shared" si="1" ref="Q12:Q25">I12-P12</f>
        <v>184.66360999999995</v>
      </c>
      <c r="R12" s="270" t="e">
        <f>#REF!/'Part-I'!P14</f>
        <v>#REF!</v>
      </c>
      <c r="S12" s="270">
        <v>304.41071</v>
      </c>
      <c r="T12" s="270">
        <f aca="true" t="shared" si="2" ref="T12:T23">P12-S12</f>
        <v>100.55174000000011</v>
      </c>
      <c r="U12" s="271">
        <v>36.857749999999996</v>
      </c>
      <c r="V12" s="264"/>
      <c r="W12" s="264">
        <f>P12-'[1]Part-II'!P14</f>
        <v>-193.77550999999983</v>
      </c>
      <c r="X12" s="262">
        <v>11</v>
      </c>
      <c r="Y12" s="263">
        <f aca="true" t="shared" si="3" ref="Y12:Y24">P12/X12</f>
        <v>36.81476818181819</v>
      </c>
      <c r="Z12" s="263">
        <f aca="true" t="shared" si="4" ref="Z12:Z24">(K12/P12)*100</f>
        <v>73.14474959344994</v>
      </c>
      <c r="AA12" s="264">
        <f>M12-'[1]Part-II'!M14</f>
        <v>-79.36464999999998</v>
      </c>
      <c r="AB12" s="270">
        <f aca="true" t="shared" si="5" ref="AB12:AB23">I12-P12</f>
        <v>184.66360999999995</v>
      </c>
      <c r="AC12" s="272">
        <f aca="true" t="shared" si="6" ref="AC12:AC23">P12/I12</f>
        <v>0.686812333226927</v>
      </c>
      <c r="AD12" s="266">
        <f>(K12)/'Part-I'!P14</f>
        <v>265.15868767344017</v>
      </c>
      <c r="AE12" s="263">
        <f>(K12/P12)*100</f>
        <v>73.14474959344994</v>
      </c>
      <c r="AF12" s="267">
        <v>267.41</v>
      </c>
      <c r="AG12" s="268">
        <f>P12-AF12</f>
        <v>137.55245000000008</v>
      </c>
    </row>
    <row r="13" spans="1:33" s="273" customFormat="1" ht="23.25" customHeight="1">
      <c r="A13" s="257">
        <v>3</v>
      </c>
      <c r="B13" s="257" t="s">
        <v>24</v>
      </c>
      <c r="C13" s="257">
        <v>43.37</v>
      </c>
      <c r="D13" s="257"/>
      <c r="E13" s="257"/>
      <c r="F13" s="298">
        <v>2667.25031</v>
      </c>
      <c r="G13" s="257"/>
      <c r="H13" s="257"/>
      <c r="I13" s="298">
        <f t="shared" si="0"/>
        <v>2710.62031</v>
      </c>
      <c r="J13" s="298">
        <v>1704.304</v>
      </c>
      <c r="K13" s="298">
        <v>1344.63095</v>
      </c>
      <c r="L13" s="298">
        <v>65.63167</v>
      </c>
      <c r="M13" s="298">
        <v>941.68591</v>
      </c>
      <c r="N13" s="298">
        <v>30.94225</v>
      </c>
      <c r="O13" s="298">
        <v>16.437153300000002</v>
      </c>
      <c r="P13" s="298">
        <f aca="true" t="shared" si="7" ref="P13:P25">SUM(K13:O13)</f>
        <v>2399.3279333</v>
      </c>
      <c r="Q13" s="258">
        <f t="shared" si="1"/>
        <v>311.29237669999975</v>
      </c>
      <c r="R13" s="259">
        <f>K13/'Part-I'!P15</f>
        <v>139.37003519929684</v>
      </c>
      <c r="S13" s="259">
        <v>959.12689</v>
      </c>
      <c r="T13" s="259">
        <f t="shared" si="2"/>
        <v>1440.2010433</v>
      </c>
      <c r="U13" s="260">
        <v>166.16731999999996</v>
      </c>
      <c r="V13" s="261"/>
      <c r="W13" s="261">
        <f>P13-'[1]Part-II'!P15</f>
        <v>1549.8813233</v>
      </c>
      <c r="X13" s="274">
        <v>16</v>
      </c>
      <c r="Y13" s="263">
        <f t="shared" si="3"/>
        <v>149.95799583125</v>
      </c>
      <c r="Z13" s="263">
        <f t="shared" si="4"/>
        <v>56.04198289604433</v>
      </c>
      <c r="AA13" s="261">
        <f>M13-'[1]Part-II'!M15</f>
        <v>769.04007</v>
      </c>
      <c r="AB13" s="259">
        <f t="shared" si="5"/>
        <v>311.29237669999975</v>
      </c>
      <c r="AC13" s="265">
        <f t="shared" si="6"/>
        <v>0.8851582512122476</v>
      </c>
      <c r="AD13" s="266">
        <f>(K13)/'Part-I'!P15</f>
        <v>139.37003519929684</v>
      </c>
      <c r="AE13" s="268">
        <f aca="true" t="shared" si="8" ref="AE13:AE23">(K13/P13)*100</f>
        <v>56.04198289604433</v>
      </c>
      <c r="AF13" s="267">
        <v>2049.17</v>
      </c>
      <c r="AG13" s="268">
        <f>P13-AF13</f>
        <v>350.15793329999997</v>
      </c>
    </row>
    <row r="14" spans="1:33" s="344" customFormat="1" ht="23.25" customHeight="1">
      <c r="A14" s="257">
        <v>4</v>
      </c>
      <c r="B14" s="257" t="s">
        <v>25</v>
      </c>
      <c r="C14" s="257">
        <v>64.68</v>
      </c>
      <c r="D14" s="257"/>
      <c r="E14" s="257"/>
      <c r="F14" s="298">
        <v>1600.76759</v>
      </c>
      <c r="G14" s="257"/>
      <c r="H14" s="257"/>
      <c r="I14" s="298">
        <f t="shared" si="0"/>
        <v>1665.44759</v>
      </c>
      <c r="J14" s="298">
        <v>1131.662</v>
      </c>
      <c r="K14" s="298">
        <v>926.25</v>
      </c>
      <c r="L14" s="298">
        <v>53.20134999999999</v>
      </c>
      <c r="M14" s="298">
        <v>376.04</v>
      </c>
      <c r="N14" s="298">
        <v>14.81</v>
      </c>
      <c r="O14" s="298">
        <v>19.49441</v>
      </c>
      <c r="P14" s="298">
        <f t="shared" si="7"/>
        <v>1389.79576</v>
      </c>
      <c r="Q14" s="334">
        <f t="shared" si="1"/>
        <v>275.65183</v>
      </c>
      <c r="R14" s="335" t="e">
        <f>#REF!/'Part-I'!#REF!</f>
        <v>#REF!</v>
      </c>
      <c r="S14" s="335">
        <v>292.43390999999997</v>
      </c>
      <c r="T14" s="335">
        <f t="shared" si="2"/>
        <v>1097.36185</v>
      </c>
      <c r="U14" s="336">
        <v>44.84509000000001</v>
      </c>
      <c r="V14" s="337"/>
      <c r="W14" s="337">
        <f>P14-'[1]Part-II'!P16</f>
        <v>1069.68835</v>
      </c>
      <c r="X14" s="338">
        <v>12</v>
      </c>
      <c r="Y14" s="339">
        <f t="shared" si="3"/>
        <v>115.81631333333333</v>
      </c>
      <c r="Z14" s="339">
        <f t="shared" si="4"/>
        <v>66.64648336529679</v>
      </c>
      <c r="AA14" s="337">
        <f>M14-'[1]Part-II'!M16</f>
        <v>314.0228</v>
      </c>
      <c r="AB14" s="335">
        <f t="shared" si="5"/>
        <v>275.65183</v>
      </c>
      <c r="AC14" s="340">
        <f t="shared" si="6"/>
        <v>0.8344878387917328</v>
      </c>
      <c r="AD14" s="341">
        <f>(K14)/'Part-I'!P16</f>
        <v>212.33113800320476</v>
      </c>
      <c r="AE14" s="341">
        <f t="shared" si="8"/>
        <v>66.64648336529679</v>
      </c>
      <c r="AF14" s="342">
        <v>892.52</v>
      </c>
      <c r="AG14" s="343">
        <f>P14-AF14</f>
        <v>497.27576</v>
      </c>
    </row>
    <row r="15" spans="1:33" s="273" customFormat="1" ht="23.25" customHeight="1">
      <c r="A15" s="257">
        <v>5</v>
      </c>
      <c r="B15" s="257" t="s">
        <v>26</v>
      </c>
      <c r="C15" s="257">
        <v>17.85</v>
      </c>
      <c r="D15" s="257"/>
      <c r="E15" s="257"/>
      <c r="F15" s="298">
        <v>1657.71763</v>
      </c>
      <c r="G15" s="257"/>
      <c r="H15" s="257"/>
      <c r="I15" s="298">
        <f t="shared" si="0"/>
        <v>1675.56763</v>
      </c>
      <c r="J15" s="298">
        <v>1013.064</v>
      </c>
      <c r="K15" s="298">
        <v>806.2972</v>
      </c>
      <c r="L15" s="298">
        <v>63.932359999999996</v>
      </c>
      <c r="M15" s="298">
        <v>333.25332</v>
      </c>
      <c r="N15" s="298">
        <v>45.06375</v>
      </c>
      <c r="O15" s="298">
        <v>11.71559</v>
      </c>
      <c r="P15" s="298">
        <f t="shared" si="7"/>
        <v>1260.26222</v>
      </c>
      <c r="Q15" s="258">
        <f t="shared" si="1"/>
        <v>415.30540999999994</v>
      </c>
      <c r="R15" s="259" t="e">
        <f>#REF!/'Part-I'!P17</f>
        <v>#REF!</v>
      </c>
      <c r="S15" s="259">
        <v>214.06911</v>
      </c>
      <c r="T15" s="259">
        <f t="shared" si="2"/>
        <v>1046.1931100000002</v>
      </c>
      <c r="U15" s="260">
        <v>90.28120000000001</v>
      </c>
      <c r="V15" s="261">
        <v>4.31379</v>
      </c>
      <c r="W15" s="261">
        <f>P15-'[1]Part-II'!P17</f>
        <v>668.7827500000001</v>
      </c>
      <c r="X15" s="274">
        <v>11</v>
      </c>
      <c r="Y15" s="263">
        <f t="shared" si="3"/>
        <v>114.56929272727274</v>
      </c>
      <c r="Z15" s="263">
        <f t="shared" si="4"/>
        <v>63.97852662757755</v>
      </c>
      <c r="AA15" s="278">
        <f>M15-'[1]Part-II'!M17</f>
        <v>174.13428999999996</v>
      </c>
      <c r="AB15" s="259">
        <f t="shared" si="5"/>
        <v>415.30540999999994</v>
      </c>
      <c r="AC15" s="265">
        <f t="shared" si="6"/>
        <v>0.7521404671681322</v>
      </c>
      <c r="AD15" s="266">
        <f>(K15)/'Part-I'!P17</f>
        <v>135.52420635787726</v>
      </c>
      <c r="AE15" s="266">
        <f t="shared" si="8"/>
        <v>63.97852662757755</v>
      </c>
      <c r="AF15" s="267">
        <v>989.31</v>
      </c>
      <c r="AG15" s="268">
        <f>P15-AF15</f>
        <v>270.9522200000001</v>
      </c>
    </row>
    <row r="16" spans="1:33" s="273" customFormat="1" ht="23.25" customHeight="1">
      <c r="A16" s="257">
        <v>6</v>
      </c>
      <c r="B16" s="257" t="s">
        <v>27</v>
      </c>
      <c r="C16" s="257">
        <v>10.19</v>
      </c>
      <c r="D16" s="257"/>
      <c r="E16" s="257"/>
      <c r="F16" s="298">
        <v>1762.69422</v>
      </c>
      <c r="G16" s="257"/>
      <c r="H16" s="257"/>
      <c r="I16" s="298">
        <f t="shared" si="0"/>
        <v>1772.8842200000001</v>
      </c>
      <c r="J16" s="298">
        <v>1669.428</v>
      </c>
      <c r="K16" s="298">
        <v>997.82213</v>
      </c>
      <c r="L16" s="298">
        <v>65.6684</v>
      </c>
      <c r="M16" s="298">
        <v>517.7060700000001</v>
      </c>
      <c r="N16" s="298">
        <v>20.521549999999998</v>
      </c>
      <c r="O16" s="298">
        <v>20.96394</v>
      </c>
      <c r="P16" s="298">
        <f t="shared" si="7"/>
        <v>1622.6820900000002</v>
      </c>
      <c r="Q16" s="258">
        <f t="shared" si="1"/>
        <v>150.2021299999999</v>
      </c>
      <c r="R16" s="259" t="e">
        <f>#REF!/'Part-I'!P18</f>
        <v>#REF!</v>
      </c>
      <c r="S16" s="259">
        <v>530.32122</v>
      </c>
      <c r="T16" s="259">
        <f t="shared" si="2"/>
        <v>1092.3608700000002</v>
      </c>
      <c r="U16" s="260">
        <v>81.51</v>
      </c>
      <c r="V16" s="261"/>
      <c r="W16" s="261">
        <f>P16-'[1]Part-II'!P18</f>
        <v>990.2835500000002</v>
      </c>
      <c r="X16" s="274">
        <v>11</v>
      </c>
      <c r="Y16" s="263">
        <f t="shared" si="3"/>
        <v>147.51655363636365</v>
      </c>
      <c r="Z16" s="263">
        <f t="shared" si="4"/>
        <v>61.49215155261866</v>
      </c>
      <c r="AA16" s="278">
        <f>M16-'[1]Part-II'!M18</f>
        <v>341.4254900000001</v>
      </c>
      <c r="AB16" s="259">
        <f t="shared" si="5"/>
        <v>150.2021299999999</v>
      </c>
      <c r="AC16" s="265">
        <f t="shared" si="6"/>
        <v>0.9152780941329605</v>
      </c>
      <c r="AD16" s="266">
        <f>(K16)/'Part-I'!P18</f>
        <v>148.8242769997166</v>
      </c>
      <c r="AE16" s="266">
        <f t="shared" si="8"/>
        <v>61.49215155261866</v>
      </c>
      <c r="AF16" s="267">
        <v>1112.01</v>
      </c>
      <c r="AG16" s="268">
        <f>P16-AF16</f>
        <v>510.67209000000025</v>
      </c>
    </row>
    <row r="17" spans="1:33" s="273" customFormat="1" ht="23.25" customHeight="1">
      <c r="A17" s="257">
        <v>7</v>
      </c>
      <c r="B17" s="257" t="s">
        <v>132</v>
      </c>
      <c r="C17" s="257">
        <v>11.67</v>
      </c>
      <c r="D17" s="257"/>
      <c r="E17" s="257"/>
      <c r="F17" s="298">
        <v>927.27992</v>
      </c>
      <c r="G17" s="257"/>
      <c r="H17" s="257"/>
      <c r="I17" s="298">
        <f t="shared" si="0"/>
        <v>938.9499199999999</v>
      </c>
      <c r="J17" s="298">
        <v>1108.384</v>
      </c>
      <c r="K17" s="298">
        <v>582.65328</v>
      </c>
      <c r="L17" s="298">
        <v>36.47399</v>
      </c>
      <c r="M17" s="298">
        <v>237.74912</v>
      </c>
      <c r="N17" s="298">
        <v>11.34098</v>
      </c>
      <c r="O17" s="298">
        <v>19.87164</v>
      </c>
      <c r="P17" s="298">
        <f t="shared" si="7"/>
        <v>888.0890099999998</v>
      </c>
      <c r="Q17" s="258">
        <f t="shared" si="1"/>
        <v>50.8609100000001</v>
      </c>
      <c r="R17" s="259">
        <f>K17/'Part-I'!P19</f>
        <v>130.00053102123414</v>
      </c>
      <c r="S17" s="259">
        <v>325.64736</v>
      </c>
      <c r="T17" s="259">
        <f t="shared" si="2"/>
        <v>562.4416499999998</v>
      </c>
      <c r="U17" s="260">
        <v>84.90853</v>
      </c>
      <c r="V17" s="261"/>
      <c r="W17" s="261">
        <f>P17-'[1]Part-II'!P19</f>
        <v>345.07344999999975</v>
      </c>
      <c r="X17" s="274">
        <v>10</v>
      </c>
      <c r="Y17" s="263">
        <f t="shared" si="3"/>
        <v>88.80890099999998</v>
      </c>
      <c r="Z17" s="263">
        <f t="shared" si="4"/>
        <v>65.60753183962946</v>
      </c>
      <c r="AA17" s="261">
        <f>M17-'[1]Part-II'!M19</f>
        <v>105.82439500000001</v>
      </c>
      <c r="AB17" s="259">
        <f t="shared" si="5"/>
        <v>50.8609100000001</v>
      </c>
      <c r="AC17" s="265">
        <f t="shared" si="6"/>
        <v>0.9458321376714105</v>
      </c>
      <c r="AD17" s="266">
        <f>(K17)/'Part-I'!P19</f>
        <v>130.00053102123414</v>
      </c>
      <c r="AE17" s="266">
        <f t="shared" si="8"/>
        <v>65.60753183962946</v>
      </c>
      <c r="AF17" s="281">
        <v>668.3</v>
      </c>
      <c r="AG17" s="282">
        <f>P17-AF17</f>
        <v>219.78900999999985</v>
      </c>
    </row>
    <row r="18" spans="1:33" s="273" customFormat="1" ht="23.25" customHeight="1">
      <c r="A18" s="257">
        <v>8</v>
      </c>
      <c r="B18" s="257" t="s">
        <v>29</v>
      </c>
      <c r="C18" s="257">
        <v>26.38</v>
      </c>
      <c r="D18" s="257"/>
      <c r="E18" s="257"/>
      <c r="F18" s="298">
        <v>731.93092</v>
      </c>
      <c r="G18" s="257"/>
      <c r="H18" s="257"/>
      <c r="I18" s="298">
        <f t="shared" si="0"/>
        <v>758.31092</v>
      </c>
      <c r="J18" s="298">
        <v>849.199</v>
      </c>
      <c r="K18" s="298">
        <v>439.36019</v>
      </c>
      <c r="L18" s="298">
        <v>37.53852</v>
      </c>
      <c r="M18" s="298">
        <v>171.73281999999998</v>
      </c>
      <c r="N18" s="298">
        <v>9.52777</v>
      </c>
      <c r="O18" s="298">
        <v>12.36101</v>
      </c>
      <c r="P18" s="298">
        <f t="shared" si="7"/>
        <v>670.52031</v>
      </c>
      <c r="Q18" s="258">
        <f t="shared" si="1"/>
        <v>87.79061000000002</v>
      </c>
      <c r="R18" s="259">
        <f>K18/'Part-I'!P20</f>
        <v>227.71147885936998</v>
      </c>
      <c r="S18" s="259">
        <v>367.82944</v>
      </c>
      <c r="T18" s="259">
        <f t="shared" si="2"/>
        <v>302.69087</v>
      </c>
      <c r="U18" s="260">
        <v>95.95</v>
      </c>
      <c r="V18" s="261"/>
      <c r="W18" s="261">
        <f>P18-'[1]Part-II'!P20</f>
        <v>269.7344099999999</v>
      </c>
      <c r="X18" s="274">
        <v>12</v>
      </c>
      <c r="Y18" s="263">
        <f t="shared" si="3"/>
        <v>55.8766925</v>
      </c>
      <c r="Z18" s="263">
        <f t="shared" si="4"/>
        <v>65.52526201629895</v>
      </c>
      <c r="AA18" s="261">
        <f>M18-'[1]Part-II'!M20</f>
        <v>76.37041999999997</v>
      </c>
      <c r="AB18" s="259">
        <f t="shared" si="5"/>
        <v>87.79061000000002</v>
      </c>
      <c r="AC18" s="265">
        <f t="shared" si="6"/>
        <v>0.8842287408969397</v>
      </c>
      <c r="AD18" s="266">
        <f>(K18)/'Part-I'!P20</f>
        <v>227.71147885936998</v>
      </c>
      <c r="AE18" s="266">
        <f t="shared" si="8"/>
        <v>65.52526201629895</v>
      </c>
      <c r="AF18" s="281">
        <v>540.77</v>
      </c>
      <c r="AG18" s="282">
        <f>P18-AF18</f>
        <v>129.75031</v>
      </c>
    </row>
    <row r="19" spans="1:33" s="290" customFormat="1" ht="23.25" customHeight="1">
      <c r="A19" s="257">
        <v>9</v>
      </c>
      <c r="B19" s="257" t="s">
        <v>30</v>
      </c>
      <c r="C19" s="257">
        <v>15.07</v>
      </c>
      <c r="D19" s="257"/>
      <c r="E19" s="257"/>
      <c r="F19" s="298">
        <v>557.84232</v>
      </c>
      <c r="G19" s="257"/>
      <c r="H19" s="257"/>
      <c r="I19" s="298">
        <f t="shared" si="0"/>
        <v>572.91232</v>
      </c>
      <c r="J19" s="298">
        <v>401.967</v>
      </c>
      <c r="K19" s="298">
        <v>342.09533</v>
      </c>
      <c r="L19" s="298">
        <v>23.40714</v>
      </c>
      <c r="M19" s="298">
        <v>79.02999</v>
      </c>
      <c r="N19" s="298">
        <v>4.25482</v>
      </c>
      <c r="O19" s="298">
        <v>4.87253</v>
      </c>
      <c r="P19" s="298">
        <f t="shared" si="7"/>
        <v>453.65981</v>
      </c>
      <c r="Q19" s="283">
        <f t="shared" si="1"/>
        <v>119.25251000000003</v>
      </c>
      <c r="R19" s="284" t="e">
        <f>#REF!/'Part-I'!P21</f>
        <v>#REF!</v>
      </c>
      <c r="S19" s="284">
        <v>147.30015999999998</v>
      </c>
      <c r="T19" s="284">
        <f t="shared" si="2"/>
        <v>306.35965</v>
      </c>
      <c r="U19" s="285">
        <v>83.854181</v>
      </c>
      <c r="V19" s="286"/>
      <c r="W19" s="286">
        <f>P19-'[1]Part-II'!P21</f>
        <v>230.28403999999998</v>
      </c>
      <c r="X19" s="287">
        <v>5</v>
      </c>
      <c r="Y19" s="263">
        <f t="shared" si="3"/>
        <v>90.731962</v>
      </c>
      <c r="Z19" s="263">
        <f t="shared" si="4"/>
        <v>75.40789870718325</v>
      </c>
      <c r="AA19" s="261">
        <f>M19-'[1]Part-II'!M21</f>
        <v>67.08906999999999</v>
      </c>
      <c r="AB19" s="284">
        <f t="shared" si="5"/>
        <v>119.25251000000003</v>
      </c>
      <c r="AC19" s="288">
        <f t="shared" si="6"/>
        <v>0.7918485851377746</v>
      </c>
      <c r="AD19" s="266">
        <f>(K19)/'Part-I'!P21</f>
        <v>126.39021155224519</v>
      </c>
      <c r="AE19" s="289">
        <f t="shared" si="8"/>
        <v>75.40789870718325</v>
      </c>
      <c r="AF19" s="281">
        <v>367.14</v>
      </c>
      <c r="AG19" s="282">
        <f>P19-AF19</f>
        <v>86.51981</v>
      </c>
    </row>
    <row r="20" spans="1:33" s="273" customFormat="1" ht="23.25" customHeight="1">
      <c r="A20" s="257">
        <v>10</v>
      </c>
      <c r="B20" s="257" t="s">
        <v>31</v>
      </c>
      <c r="C20" s="257">
        <v>58.6</v>
      </c>
      <c r="D20" s="257"/>
      <c r="E20" s="257"/>
      <c r="F20" s="298">
        <v>832.56772</v>
      </c>
      <c r="G20" s="257"/>
      <c r="H20" s="257"/>
      <c r="I20" s="298">
        <f t="shared" si="0"/>
        <v>891.16772</v>
      </c>
      <c r="J20" s="298">
        <v>1619.959</v>
      </c>
      <c r="K20" s="298">
        <v>376.09804</v>
      </c>
      <c r="L20" s="298">
        <v>20.407559999999997</v>
      </c>
      <c r="M20" s="298">
        <v>139.08341000000001</v>
      </c>
      <c r="N20" s="298">
        <v>19.111990000000002</v>
      </c>
      <c r="O20" s="298">
        <v>9.925029999999998</v>
      </c>
      <c r="P20" s="298">
        <f t="shared" si="7"/>
        <v>564.62603</v>
      </c>
      <c r="Q20" s="258">
        <f t="shared" si="1"/>
        <v>326.54169</v>
      </c>
      <c r="R20" s="259">
        <f>K20/'Part-I'!P22</f>
        <v>134.35926088803325</v>
      </c>
      <c r="S20" s="259">
        <v>266.27575</v>
      </c>
      <c r="T20" s="259">
        <f t="shared" si="2"/>
        <v>298.35028</v>
      </c>
      <c r="U20" s="260">
        <v>80.17361999999999</v>
      </c>
      <c r="V20" s="261"/>
      <c r="W20" s="261">
        <f>P20-'[1]Part-II'!P22</f>
        <v>9.89179999999999</v>
      </c>
      <c r="X20" s="274">
        <v>16</v>
      </c>
      <c r="Y20" s="263">
        <f t="shared" si="3"/>
        <v>35.289126875</v>
      </c>
      <c r="Z20" s="263">
        <f t="shared" si="4"/>
        <v>66.6101136003241</v>
      </c>
      <c r="AA20" s="261">
        <f>M20-'[1]Part-II'!M22</f>
        <v>-8.015699999999981</v>
      </c>
      <c r="AB20" s="259">
        <f t="shared" si="5"/>
        <v>326.54169</v>
      </c>
      <c r="AC20" s="265">
        <f t="shared" si="6"/>
        <v>0.6335799842480829</v>
      </c>
      <c r="AD20" s="266">
        <f>(K20)/'Part-I'!P22</f>
        <v>134.35926088803325</v>
      </c>
      <c r="AE20" s="289">
        <f t="shared" si="8"/>
        <v>66.6101136003241</v>
      </c>
      <c r="AF20" s="281">
        <v>294.95</v>
      </c>
      <c r="AG20" s="282">
        <f>P20-AF20</f>
        <v>269.67603</v>
      </c>
    </row>
    <row r="21" spans="1:33" s="297" customFormat="1" ht="23.25" customHeight="1">
      <c r="A21" s="257">
        <v>11</v>
      </c>
      <c r="B21" s="257" t="s">
        <v>32</v>
      </c>
      <c r="C21" s="257">
        <v>24.69</v>
      </c>
      <c r="D21" s="257"/>
      <c r="E21" s="257"/>
      <c r="F21" s="298">
        <v>351.07077</v>
      </c>
      <c r="G21" s="257"/>
      <c r="H21" s="257"/>
      <c r="I21" s="298">
        <f t="shared" si="0"/>
        <v>375.76077</v>
      </c>
      <c r="J21" s="298">
        <v>440.312</v>
      </c>
      <c r="K21" s="298">
        <v>228.56359999999998</v>
      </c>
      <c r="L21" s="298">
        <v>12.854</v>
      </c>
      <c r="M21" s="298">
        <v>22.61808</v>
      </c>
      <c r="N21" s="298">
        <v>12.35224</v>
      </c>
      <c r="O21" s="298">
        <v>6.90584</v>
      </c>
      <c r="P21" s="298">
        <f t="shared" si="7"/>
        <v>283.29376</v>
      </c>
      <c r="Q21" s="291">
        <f t="shared" si="1"/>
        <v>92.46700999999996</v>
      </c>
      <c r="R21" s="292" t="e">
        <f>#REF!/'Part-I'!P23</f>
        <v>#REF!</v>
      </c>
      <c r="S21" s="292">
        <v>73.37846</v>
      </c>
      <c r="T21" s="292">
        <f t="shared" si="2"/>
        <v>209.9153</v>
      </c>
      <c r="U21" s="293">
        <v>29.66637</v>
      </c>
      <c r="V21" s="294"/>
      <c r="W21" s="294">
        <f>P21-'[1]Part-II'!P23</f>
        <v>23.437900000000013</v>
      </c>
      <c r="X21" s="295">
        <v>5</v>
      </c>
      <c r="Y21" s="263">
        <f t="shared" si="3"/>
        <v>56.65875200000001</v>
      </c>
      <c r="Z21" s="263">
        <f t="shared" si="4"/>
        <v>80.6807746136025</v>
      </c>
      <c r="AA21" s="261">
        <f>M21-'[1]Part-II'!M23</f>
        <v>-13.098800000000004</v>
      </c>
      <c r="AB21" s="292">
        <f t="shared" si="5"/>
        <v>92.46700999999996</v>
      </c>
      <c r="AC21" s="296">
        <f t="shared" si="6"/>
        <v>0.753920533002953</v>
      </c>
      <c r="AD21" s="266">
        <f>(K21)/'Part-I'!P23</f>
        <v>134.76309521001863</v>
      </c>
      <c r="AE21" s="289">
        <f t="shared" si="8"/>
        <v>80.6807746136025</v>
      </c>
      <c r="AF21" s="281">
        <v>187.1</v>
      </c>
      <c r="AG21" s="282">
        <f>P21-AF21</f>
        <v>96.19376000000003</v>
      </c>
    </row>
    <row r="22" spans="1:33" s="273" customFormat="1" ht="23.25" customHeight="1">
      <c r="A22" s="257">
        <v>12</v>
      </c>
      <c r="B22" s="257" t="s">
        <v>33</v>
      </c>
      <c r="C22" s="257">
        <v>40.06</v>
      </c>
      <c r="D22" s="257"/>
      <c r="E22" s="257"/>
      <c r="F22" s="298">
        <v>464.98329</v>
      </c>
      <c r="G22" s="257"/>
      <c r="H22" s="257"/>
      <c r="I22" s="298">
        <f t="shared" si="0"/>
        <v>505.04329</v>
      </c>
      <c r="J22" s="298">
        <v>529.456</v>
      </c>
      <c r="K22" s="298">
        <v>243.09255</v>
      </c>
      <c r="L22" s="298">
        <v>12.44783</v>
      </c>
      <c r="M22" s="298">
        <v>66.09368</v>
      </c>
      <c r="N22" s="298">
        <v>10.00813</v>
      </c>
      <c r="O22" s="298">
        <v>6.24782</v>
      </c>
      <c r="P22" s="298">
        <f t="shared" si="7"/>
        <v>337.89000999999996</v>
      </c>
      <c r="Q22" s="258">
        <f t="shared" si="1"/>
        <v>167.15328000000005</v>
      </c>
      <c r="R22" s="259" t="e">
        <f>#REF!/'Part-I'!P24</f>
        <v>#REF!</v>
      </c>
      <c r="S22" s="259">
        <v>158.22349</v>
      </c>
      <c r="T22" s="259">
        <f t="shared" si="2"/>
        <v>179.66651999999996</v>
      </c>
      <c r="U22" s="260">
        <v>52.48554</v>
      </c>
      <c r="V22" s="261"/>
      <c r="W22" s="261">
        <f>P22-'[1]Part-II'!P24</f>
        <v>113.71476999999996</v>
      </c>
      <c r="X22" s="274">
        <v>12</v>
      </c>
      <c r="Y22" s="263">
        <f t="shared" si="3"/>
        <v>28.15750083333333</v>
      </c>
      <c r="Z22" s="263">
        <f t="shared" si="4"/>
        <v>71.94428447292657</v>
      </c>
      <c r="AA22" s="261">
        <f>M22-'[1]Part-II'!M24</f>
        <v>25.103545000000004</v>
      </c>
      <c r="AB22" s="259">
        <f t="shared" si="5"/>
        <v>167.15328000000005</v>
      </c>
      <c r="AC22" s="265">
        <f t="shared" si="6"/>
        <v>0.6690317774541663</v>
      </c>
      <c r="AD22" s="266">
        <f>(K22)/'Part-I'!P24</f>
        <v>127.89027193956198</v>
      </c>
      <c r="AE22" s="289">
        <f t="shared" si="8"/>
        <v>71.94428447292657</v>
      </c>
      <c r="AF22" s="281">
        <v>257.79</v>
      </c>
      <c r="AG22" s="282">
        <f>P22-AF22</f>
        <v>80.10000999999994</v>
      </c>
    </row>
    <row r="23" spans="1:33" s="273" customFormat="1" ht="23.25" customHeight="1">
      <c r="A23" s="257">
        <v>13</v>
      </c>
      <c r="B23" s="257" t="s">
        <v>34</v>
      </c>
      <c r="C23" s="257">
        <v>41.81</v>
      </c>
      <c r="D23" s="257"/>
      <c r="E23" s="257"/>
      <c r="F23" s="298">
        <v>888.07684</v>
      </c>
      <c r="G23" s="257"/>
      <c r="H23" s="257"/>
      <c r="I23" s="298">
        <f t="shared" si="0"/>
        <v>929.8868399999999</v>
      </c>
      <c r="J23" s="298">
        <v>518.701</v>
      </c>
      <c r="K23" s="298">
        <v>495.11527</v>
      </c>
      <c r="L23" s="298">
        <v>25.25536</v>
      </c>
      <c r="M23" s="298">
        <v>136.87097</v>
      </c>
      <c r="N23" s="298">
        <v>23.00393</v>
      </c>
      <c r="O23" s="298">
        <v>8.91071</v>
      </c>
      <c r="P23" s="298">
        <f t="shared" si="7"/>
        <v>689.15624</v>
      </c>
      <c r="Q23" s="275">
        <f t="shared" si="1"/>
        <v>240.73059999999987</v>
      </c>
      <c r="R23" s="276">
        <f>K23/'Part-I'!P25</f>
        <v>275.0395909252511</v>
      </c>
      <c r="S23" s="276">
        <v>198.21515</v>
      </c>
      <c r="T23" s="276">
        <f t="shared" si="2"/>
        <v>490.94109000000003</v>
      </c>
      <c r="U23" s="260">
        <v>61.02503</v>
      </c>
      <c r="V23" s="261"/>
      <c r="W23" s="261">
        <f>P23-'[1]Part-II'!P25</f>
        <v>265.97334500000005</v>
      </c>
      <c r="X23" s="274">
        <v>14</v>
      </c>
      <c r="Y23" s="263">
        <f t="shared" si="3"/>
        <v>49.22544571428572</v>
      </c>
      <c r="Z23" s="263">
        <f t="shared" si="4"/>
        <v>71.84368961093641</v>
      </c>
      <c r="AA23" s="261">
        <f>M23-'[1]Part-II'!M25</f>
        <v>92.35119</v>
      </c>
      <c r="AB23" s="276">
        <f t="shared" si="5"/>
        <v>240.73059999999987</v>
      </c>
      <c r="AC23" s="279">
        <f t="shared" si="6"/>
        <v>0.7411183924271905</v>
      </c>
      <c r="AD23" s="266">
        <f>(K23)/'Part-I'!P25</f>
        <v>275.0395909252511</v>
      </c>
      <c r="AE23" s="289">
        <f t="shared" si="8"/>
        <v>71.84368961093641</v>
      </c>
      <c r="AF23" s="281">
        <v>448.42</v>
      </c>
      <c r="AG23" s="282">
        <f>P23-AF23</f>
        <v>240.73624</v>
      </c>
    </row>
    <row r="24" spans="1:33" s="309" customFormat="1" ht="23.25" customHeight="1">
      <c r="A24" s="299"/>
      <c r="B24" s="299" t="s">
        <v>5</v>
      </c>
      <c r="C24" s="299">
        <f aca="true" t="shared" si="9" ref="C24:H24">SUM(C11:C23)</f>
        <v>409.99</v>
      </c>
      <c r="D24" s="299">
        <f t="shared" si="9"/>
        <v>0</v>
      </c>
      <c r="E24" s="299">
        <f t="shared" si="9"/>
        <v>0</v>
      </c>
      <c r="F24" s="300">
        <f>SUM(F11:F23)</f>
        <v>13575.888430000003</v>
      </c>
      <c r="G24" s="299"/>
      <c r="H24" s="299">
        <f t="shared" si="9"/>
        <v>0</v>
      </c>
      <c r="I24" s="300">
        <f aca="true" t="shared" si="10" ref="I24:U24">SUM(I11:I23)</f>
        <v>13985.878429999997</v>
      </c>
      <c r="J24" s="300">
        <f>SUM(J10:J23)</f>
        <v>12106.09</v>
      </c>
      <c r="K24" s="300">
        <f>SUM(K11:K23)</f>
        <v>7411.357450000001</v>
      </c>
      <c r="L24" s="300">
        <f>SUM(L11:L23)</f>
        <v>446.4674299999999</v>
      </c>
      <c r="M24" s="300">
        <f>SUM(M11:M23)</f>
        <v>3174.0223900000005</v>
      </c>
      <c r="N24" s="300">
        <f>SUM(N11:N23)</f>
        <v>303.4503</v>
      </c>
      <c r="O24" s="300">
        <f>SUM(O11:O23)</f>
        <v>148.06587829999998</v>
      </c>
      <c r="P24" s="300">
        <f t="shared" si="10"/>
        <v>11483.363448299999</v>
      </c>
      <c r="Q24" s="301">
        <f t="shared" si="10"/>
        <v>2502.5149816999997</v>
      </c>
      <c r="R24" s="301" t="e">
        <f t="shared" si="10"/>
        <v>#REF!</v>
      </c>
      <c r="S24" s="301">
        <f t="shared" si="10"/>
        <v>4111.635285999999</v>
      </c>
      <c r="T24" s="301">
        <f t="shared" si="10"/>
        <v>7371.728162300001</v>
      </c>
      <c r="U24" s="301">
        <f t="shared" si="10"/>
        <v>969.5746310000002</v>
      </c>
      <c r="V24" s="302"/>
      <c r="W24" s="303">
        <f>P24-'[1]Part-II'!P26</f>
        <v>5449.1663433</v>
      </c>
      <c r="X24" s="304">
        <f>SUM(X11:X23)</f>
        <v>146</v>
      </c>
      <c r="Y24" s="263">
        <f t="shared" si="3"/>
        <v>78.65317430342465</v>
      </c>
      <c r="Z24" s="305">
        <f t="shared" si="4"/>
        <v>64.53995367617821</v>
      </c>
      <c r="AA24" s="303">
        <f>M24-'[1]Part-II'!M26</f>
        <v>1910.6030900000005</v>
      </c>
      <c r="AB24" s="306">
        <f>P24/146</f>
        <v>78.65317430342465</v>
      </c>
      <c r="AC24" s="306"/>
      <c r="AD24" s="302"/>
      <c r="AE24" s="302"/>
      <c r="AF24" s="307">
        <v>8466.66</v>
      </c>
      <c r="AG24" s="308">
        <f>P24-AF24</f>
        <v>3016.703448299999</v>
      </c>
    </row>
    <row r="25" spans="1:31" s="273" customFormat="1" ht="23.25" customHeight="1">
      <c r="A25" s="257">
        <v>1</v>
      </c>
      <c r="B25" s="257" t="s">
        <v>46</v>
      </c>
      <c r="C25" s="257">
        <v>171.41</v>
      </c>
      <c r="D25" s="257"/>
      <c r="E25" s="257"/>
      <c r="F25" s="298">
        <v>152.21385</v>
      </c>
      <c r="G25" s="257"/>
      <c r="H25" s="257"/>
      <c r="I25" s="298">
        <f>SUM(C25:H25)</f>
        <v>323.62385</v>
      </c>
      <c r="J25" s="298"/>
      <c r="K25" s="298">
        <v>106.97</v>
      </c>
      <c r="L25" s="298"/>
      <c r="M25" s="298"/>
      <c r="N25" s="298"/>
      <c r="O25" s="298"/>
      <c r="P25" s="298">
        <f t="shared" si="7"/>
        <v>106.97</v>
      </c>
      <c r="Q25" s="275">
        <f t="shared" si="1"/>
        <v>216.65385</v>
      </c>
      <c r="R25" s="259"/>
      <c r="S25" s="259">
        <v>83.25</v>
      </c>
      <c r="T25" s="259"/>
      <c r="U25" s="259"/>
      <c r="V25" s="260"/>
      <c r="W25" s="260"/>
      <c r="X25" s="260"/>
      <c r="Y25" s="260"/>
      <c r="Z25" s="260"/>
      <c r="AA25" s="260"/>
      <c r="AB25" s="259">
        <f>SUM(K13:O13)</f>
        <v>2399.3279333</v>
      </c>
      <c r="AC25" s="259">
        <f>P24/13</f>
        <v>883.3356498692307</v>
      </c>
      <c r="AD25" s="277"/>
      <c r="AE25" s="260"/>
    </row>
    <row r="26" spans="1:31" s="273" customFormat="1" ht="23.25" customHeight="1">
      <c r="A26" s="257">
        <v>2</v>
      </c>
      <c r="B26" s="257" t="s">
        <v>99</v>
      </c>
      <c r="C26" s="257">
        <v>155.93</v>
      </c>
      <c r="D26" s="257"/>
      <c r="E26" s="257"/>
      <c r="F26" s="257">
        <f>14200+2000</f>
        <v>16200</v>
      </c>
      <c r="G26" s="257">
        <v>1244.44</v>
      </c>
      <c r="H26" s="298">
        <v>10.36733</v>
      </c>
      <c r="I26" s="298">
        <f>SUM(C26:H26)</f>
        <v>17610.73733</v>
      </c>
      <c r="J26" s="298"/>
      <c r="K26" s="298"/>
      <c r="L26" s="298"/>
      <c r="M26" s="298"/>
      <c r="N26" s="298">
        <f>21.22393+2+9+10+8</f>
        <v>50.223929999999996</v>
      </c>
      <c r="O26" s="298">
        <f>14.36405+0.75704+0.83302+3.45416+2.51657</f>
        <v>21.924840000000003</v>
      </c>
      <c r="P26" s="298">
        <f>N26+O26</f>
        <v>72.14877</v>
      </c>
      <c r="Q26" s="258"/>
      <c r="R26" s="259"/>
      <c r="S26" s="259">
        <v>29.33462</v>
      </c>
      <c r="T26" s="259"/>
      <c r="U26" s="259"/>
      <c r="V26" s="260"/>
      <c r="W26" s="260"/>
      <c r="X26" s="260"/>
      <c r="Y26" s="260"/>
      <c r="Z26" s="260"/>
      <c r="AA26" s="260"/>
      <c r="AB26" s="261"/>
      <c r="AC26" s="261"/>
      <c r="AD26" s="277"/>
      <c r="AE26" s="260"/>
    </row>
    <row r="27" spans="1:31" s="280" customFormat="1" ht="23.25" customHeight="1">
      <c r="A27" s="257"/>
      <c r="B27" s="257" t="s">
        <v>5</v>
      </c>
      <c r="C27" s="257">
        <f>SUM(C25:C26)</f>
        <v>327.34000000000003</v>
      </c>
      <c r="D27" s="257">
        <f aca="true" t="shared" si="11" ref="D27:O27">SUM(D25:D26)</f>
        <v>0</v>
      </c>
      <c r="E27" s="257">
        <f>SUM(E25:E26)</f>
        <v>0</v>
      </c>
      <c r="F27" s="257">
        <f>F26</f>
        <v>16200</v>
      </c>
      <c r="G27" s="257">
        <f>SUM(G25:G26)</f>
        <v>1244.44</v>
      </c>
      <c r="H27" s="298">
        <f>SUM(H26:H26)</f>
        <v>10.36733</v>
      </c>
      <c r="I27" s="298">
        <f>SUM(I25:I26)</f>
        <v>17934.36118</v>
      </c>
      <c r="J27" s="298"/>
      <c r="K27" s="298">
        <f t="shared" si="11"/>
        <v>106.97</v>
      </c>
      <c r="L27" s="298">
        <f t="shared" si="11"/>
        <v>0</v>
      </c>
      <c r="M27" s="298">
        <f t="shared" si="11"/>
        <v>0</v>
      </c>
      <c r="N27" s="298">
        <f t="shared" si="11"/>
        <v>50.223929999999996</v>
      </c>
      <c r="O27" s="298">
        <f t="shared" si="11"/>
        <v>21.924840000000003</v>
      </c>
      <c r="P27" s="298">
        <f>SUM(K27:O27)</f>
        <v>179.11876999999998</v>
      </c>
      <c r="Q27" s="275"/>
      <c r="R27" s="276"/>
      <c r="S27" s="275">
        <f>SUM(N27:R27)</f>
        <v>251.26754</v>
      </c>
      <c r="T27" s="276"/>
      <c r="U27" s="276"/>
      <c r="V27" s="277"/>
      <c r="W27" s="277"/>
      <c r="X27" s="277"/>
      <c r="Y27" s="277"/>
      <c r="Z27" s="277"/>
      <c r="AA27" s="277"/>
      <c r="AB27" s="278"/>
      <c r="AC27" s="276"/>
      <c r="AD27" s="277"/>
      <c r="AE27" s="277"/>
    </row>
    <row r="28" spans="1:31" s="319" customFormat="1" ht="23.25" customHeight="1">
      <c r="A28" s="310"/>
      <c r="B28" s="310" t="s">
        <v>47</v>
      </c>
      <c r="C28" s="310">
        <f aca="true" t="shared" si="12" ref="C28:O28">C24+C27</f>
        <v>737.33</v>
      </c>
      <c r="D28" s="310">
        <f t="shared" si="12"/>
        <v>0</v>
      </c>
      <c r="E28" s="310">
        <f>E27</f>
        <v>0</v>
      </c>
      <c r="F28" s="310">
        <f>F27</f>
        <v>16200</v>
      </c>
      <c r="G28" s="310">
        <f>G24+G27</f>
        <v>1244.44</v>
      </c>
      <c r="H28" s="311">
        <f t="shared" si="12"/>
        <v>10.36733</v>
      </c>
      <c r="I28" s="311">
        <f>SUM(C28:H28)</f>
        <v>18192.13733</v>
      </c>
      <c r="J28" s="311"/>
      <c r="K28" s="311">
        <f t="shared" si="12"/>
        <v>7518.327450000002</v>
      </c>
      <c r="L28" s="311">
        <f t="shared" si="12"/>
        <v>446.4674299999999</v>
      </c>
      <c r="M28" s="311">
        <f t="shared" si="12"/>
        <v>3174.0223900000005</v>
      </c>
      <c r="N28" s="311">
        <f t="shared" si="12"/>
        <v>353.67423</v>
      </c>
      <c r="O28" s="311">
        <f t="shared" si="12"/>
        <v>169.99071829999997</v>
      </c>
      <c r="P28" s="311">
        <f>P24+P27</f>
        <v>11662.482218299998</v>
      </c>
      <c r="Q28" s="312">
        <f>I28-P28</f>
        <v>6529.6551117000035</v>
      </c>
      <c r="R28" s="313">
        <v>5238.43376</v>
      </c>
      <c r="S28" s="314">
        <f>S24+S27</f>
        <v>4362.902825999999</v>
      </c>
      <c r="T28" s="313"/>
      <c r="U28" s="312">
        <f>P28-R28</f>
        <v>6424.048458299998</v>
      </c>
      <c r="V28" s="315"/>
      <c r="W28" s="316"/>
      <c r="X28" s="316"/>
      <c r="Y28" s="316"/>
      <c r="Z28" s="316"/>
      <c r="AA28" s="316"/>
      <c r="AB28" s="312"/>
      <c r="AC28" s="317">
        <f>P28/I28</f>
        <v>0.6410726791880477</v>
      </c>
      <c r="AD28" s="318"/>
      <c r="AE28" s="316"/>
    </row>
    <row r="29" spans="1:38" s="134" customFormat="1" ht="27" customHeight="1" thickBot="1">
      <c r="A29" s="250"/>
      <c r="B29" s="250"/>
      <c r="C29" s="250"/>
      <c r="D29" s="250"/>
      <c r="E29" s="250"/>
      <c r="F29" s="250"/>
      <c r="G29" s="250"/>
      <c r="H29" s="250"/>
      <c r="I29" s="250"/>
      <c r="J29" s="250"/>
      <c r="K29" s="250"/>
      <c r="L29" s="250"/>
      <c r="M29" s="250"/>
      <c r="N29" s="250"/>
      <c r="O29" s="250"/>
      <c r="P29" s="250"/>
      <c r="Q29" s="171"/>
      <c r="R29" s="172"/>
      <c r="S29" s="172"/>
      <c r="T29" s="173"/>
      <c r="U29" s="118"/>
      <c r="V29" s="118"/>
      <c r="W29" s="118"/>
      <c r="X29" s="118"/>
      <c r="Y29" s="118"/>
      <c r="Z29" s="118"/>
      <c r="AA29" s="118"/>
      <c r="AB29" s="151"/>
      <c r="AC29" s="180"/>
      <c r="AD29" s="248"/>
      <c r="AE29" s="170"/>
      <c r="AF29" s="170"/>
      <c r="AG29" s="170"/>
      <c r="AH29" s="170"/>
      <c r="AI29" s="170"/>
      <c r="AJ29" s="170"/>
      <c r="AK29" s="170"/>
      <c r="AL29" s="170"/>
    </row>
    <row r="30" spans="1:38" s="3" customFormat="1" ht="33" customHeight="1">
      <c r="A30" s="141"/>
      <c r="B30" s="460" t="s">
        <v>150</v>
      </c>
      <c r="C30" s="461"/>
      <c r="D30" s="461"/>
      <c r="E30" s="461"/>
      <c r="F30" s="461"/>
      <c r="G30" s="461"/>
      <c r="H30" s="461"/>
      <c r="I30" s="461"/>
      <c r="J30" s="462"/>
      <c r="K30" s="139"/>
      <c r="L30" s="139"/>
      <c r="M30" s="142"/>
      <c r="N30" s="139"/>
      <c r="O30" s="127"/>
      <c r="P30" s="243"/>
      <c r="AB30" s="124"/>
      <c r="AC30" s="117"/>
      <c r="AD30" s="246"/>
      <c r="AE30" s="118"/>
      <c r="AF30" s="118"/>
      <c r="AG30" s="118"/>
      <c r="AH30" s="118"/>
      <c r="AI30" s="118"/>
      <c r="AJ30" s="118"/>
      <c r="AK30" s="118"/>
      <c r="AL30" s="118"/>
    </row>
    <row r="31" spans="1:38" s="3" customFormat="1" ht="41.25" customHeight="1">
      <c r="A31" s="141"/>
      <c r="B31" s="463"/>
      <c r="C31" s="464"/>
      <c r="D31" s="464"/>
      <c r="E31" s="464"/>
      <c r="F31" s="464"/>
      <c r="G31" s="464"/>
      <c r="H31" s="464"/>
      <c r="I31" s="464"/>
      <c r="J31" s="465"/>
      <c r="K31" s="139"/>
      <c r="L31" s="139"/>
      <c r="M31" s="139"/>
      <c r="N31" s="139" t="s">
        <v>143</v>
      </c>
      <c r="O31" s="127"/>
      <c r="P31" s="242"/>
      <c r="AB31" s="117"/>
      <c r="AC31" s="117"/>
      <c r="AD31" s="246"/>
      <c r="AE31" s="118"/>
      <c r="AF31" s="118"/>
      <c r="AG31" s="118"/>
      <c r="AH31" s="118"/>
      <c r="AI31" s="118"/>
      <c r="AJ31" s="118"/>
      <c r="AK31" s="118"/>
      <c r="AL31" s="118"/>
    </row>
    <row r="32" spans="1:38" s="3" customFormat="1" ht="27" customHeight="1">
      <c r="A32" s="118"/>
      <c r="B32" s="463"/>
      <c r="C32" s="464"/>
      <c r="D32" s="464"/>
      <c r="E32" s="464"/>
      <c r="F32" s="464"/>
      <c r="G32" s="464"/>
      <c r="H32" s="464"/>
      <c r="I32" s="464"/>
      <c r="J32" s="465"/>
      <c r="K32" s="143"/>
      <c r="L32" s="139"/>
      <c r="M32" s="144"/>
      <c r="N32" s="145" t="s">
        <v>124</v>
      </c>
      <c r="O32" s="131"/>
      <c r="P32" s="244"/>
      <c r="Q32" s="216"/>
      <c r="R32" s="216"/>
      <c r="S32" s="216"/>
      <c r="T32" s="216"/>
      <c r="U32" s="216"/>
      <c r="V32" s="216"/>
      <c r="W32" s="216"/>
      <c r="X32" s="216"/>
      <c r="Y32" s="216"/>
      <c r="Z32" s="216"/>
      <c r="AA32" s="216"/>
      <c r="AB32" s="117"/>
      <c r="AC32" s="117"/>
      <c r="AD32" s="246"/>
      <c r="AE32" s="118"/>
      <c r="AF32" s="118"/>
      <c r="AG32" s="118"/>
      <c r="AH32" s="118"/>
      <c r="AI32" s="118"/>
      <c r="AJ32" s="118"/>
      <c r="AK32" s="118"/>
      <c r="AL32" s="118"/>
    </row>
    <row r="33" spans="1:38" s="3" customFormat="1" ht="22.5" customHeight="1">
      <c r="A33" s="118"/>
      <c r="B33" s="463"/>
      <c r="C33" s="464"/>
      <c r="D33" s="464"/>
      <c r="E33" s="464"/>
      <c r="F33" s="464"/>
      <c r="G33" s="464"/>
      <c r="H33" s="464"/>
      <c r="I33" s="464"/>
      <c r="J33" s="465"/>
      <c r="K33" s="140"/>
      <c r="L33" s="139"/>
      <c r="M33" s="139"/>
      <c r="N33" s="145" t="s">
        <v>106</v>
      </c>
      <c r="O33" s="130"/>
      <c r="P33" s="244"/>
      <c r="Q33" s="217"/>
      <c r="R33" s="216"/>
      <c r="S33" s="216"/>
      <c r="T33" s="216"/>
      <c r="U33" s="216"/>
      <c r="V33" s="216"/>
      <c r="W33" s="216"/>
      <c r="X33" s="216"/>
      <c r="Y33" s="216"/>
      <c r="Z33" s="216"/>
      <c r="AA33" s="216"/>
      <c r="AB33" s="117"/>
      <c r="AC33" s="117"/>
      <c r="AD33" s="246"/>
      <c r="AE33" s="118"/>
      <c r="AF33" s="118"/>
      <c r="AG33" s="118"/>
      <c r="AH33" s="118"/>
      <c r="AI33" s="118"/>
      <c r="AJ33" s="118"/>
      <c r="AK33" s="118"/>
      <c r="AL33" s="118"/>
    </row>
    <row r="34" spans="1:38" s="3" customFormat="1" ht="25.5" customHeight="1" thickBot="1">
      <c r="A34" s="118"/>
      <c r="B34" s="466"/>
      <c r="C34" s="467"/>
      <c r="D34" s="467"/>
      <c r="E34" s="467"/>
      <c r="F34" s="467"/>
      <c r="G34" s="467"/>
      <c r="H34" s="467"/>
      <c r="I34" s="467"/>
      <c r="J34" s="468"/>
      <c r="K34" s="139"/>
      <c r="L34" s="139"/>
      <c r="M34" s="146"/>
      <c r="N34" s="147" t="s">
        <v>125</v>
      </c>
      <c r="O34" s="132"/>
      <c r="P34" s="244"/>
      <c r="Q34" s="217"/>
      <c r="R34" s="216"/>
      <c r="S34" s="216"/>
      <c r="T34" s="216"/>
      <c r="U34" s="216"/>
      <c r="V34" s="216"/>
      <c r="W34" s="216"/>
      <c r="X34" s="216"/>
      <c r="Y34" s="216"/>
      <c r="Z34" s="216"/>
      <c r="AA34" s="216"/>
      <c r="AB34" s="117"/>
      <c r="AC34" s="117"/>
      <c r="AD34" s="246"/>
      <c r="AE34" s="118"/>
      <c r="AF34" s="118"/>
      <c r="AG34" s="118"/>
      <c r="AH34" s="118"/>
      <c r="AI34" s="118"/>
      <c r="AJ34" s="118"/>
      <c r="AK34" s="118"/>
      <c r="AL34" s="118"/>
    </row>
    <row r="35" spans="2:27" ht="16.5">
      <c r="B35" s="148"/>
      <c r="C35" s="149"/>
      <c r="D35" s="150"/>
      <c r="E35" s="151"/>
      <c r="F35" s="152"/>
      <c r="G35" s="152"/>
      <c r="H35" s="153"/>
      <c r="M35" s="146"/>
      <c r="N35" s="145" t="s">
        <v>108</v>
      </c>
      <c r="O35" s="132"/>
      <c r="P35" s="244"/>
      <c r="Q35" s="218"/>
      <c r="R35" s="218"/>
      <c r="S35" s="218"/>
      <c r="T35" s="218"/>
      <c r="U35" s="218"/>
      <c r="V35" s="218"/>
      <c r="W35" s="218"/>
      <c r="X35" s="218"/>
      <c r="Y35" s="218"/>
      <c r="Z35" s="218"/>
      <c r="AA35" s="218"/>
    </row>
    <row r="36" spans="2:27" ht="16.5">
      <c r="B36" s="148"/>
      <c r="C36" s="149"/>
      <c r="D36" s="150"/>
      <c r="E36" s="151"/>
      <c r="P36" s="244"/>
      <c r="Q36" s="218"/>
      <c r="R36" s="218"/>
      <c r="S36" s="218"/>
      <c r="T36" s="218"/>
      <c r="U36" s="218"/>
      <c r="V36" s="218"/>
      <c r="W36" s="218"/>
      <c r="X36" s="218"/>
      <c r="Y36" s="218"/>
      <c r="Z36" s="218"/>
      <c r="AA36" s="218"/>
    </row>
    <row r="37" spans="2:27" ht="16.5">
      <c r="B37" s="148"/>
      <c r="C37" s="149"/>
      <c r="D37" s="150"/>
      <c r="E37" s="151"/>
      <c r="P37" s="244"/>
      <c r="Q37" s="218"/>
      <c r="R37" s="218"/>
      <c r="S37" s="218"/>
      <c r="T37" s="218"/>
      <c r="U37" s="218"/>
      <c r="V37" s="218"/>
      <c r="W37" s="218"/>
      <c r="X37" s="218"/>
      <c r="Y37" s="218"/>
      <c r="Z37" s="218"/>
      <c r="AA37" s="218"/>
    </row>
    <row r="38" spans="2:27" ht="16.5">
      <c r="B38" s="148"/>
      <c r="C38" s="149"/>
      <c r="D38" s="150"/>
      <c r="E38" s="151"/>
      <c r="P38" s="244"/>
      <c r="Q38" s="218"/>
      <c r="R38" s="218"/>
      <c r="S38" s="218"/>
      <c r="T38" s="218"/>
      <c r="U38" s="218"/>
      <c r="V38" s="218"/>
      <c r="W38" s="218"/>
      <c r="X38" s="218"/>
      <c r="Y38" s="218"/>
      <c r="Z38" s="218"/>
      <c r="AA38" s="218"/>
    </row>
    <row r="39" spans="2:27" ht="16.5">
      <c r="B39" s="148"/>
      <c r="C39" s="149"/>
      <c r="D39" s="150"/>
      <c r="E39" s="151"/>
      <c r="P39" s="244"/>
      <c r="Q39" s="218"/>
      <c r="R39" s="218"/>
      <c r="S39" s="218"/>
      <c r="T39" s="218"/>
      <c r="U39" s="218"/>
      <c r="V39" s="218"/>
      <c r="W39" s="218"/>
      <c r="X39" s="218"/>
      <c r="Y39" s="218"/>
      <c r="Z39" s="218"/>
      <c r="AA39" s="218"/>
    </row>
    <row r="40" spans="2:27" ht="16.5">
      <c r="B40" s="148"/>
      <c r="C40" s="149"/>
      <c r="D40" s="150"/>
      <c r="E40" s="151"/>
      <c r="P40" s="244"/>
      <c r="Q40" s="218"/>
      <c r="R40" s="218"/>
      <c r="S40" s="218"/>
      <c r="T40" s="218"/>
      <c r="U40" s="218"/>
      <c r="V40" s="218"/>
      <c r="W40" s="218"/>
      <c r="X40" s="218"/>
      <c r="Y40" s="218"/>
      <c r="Z40" s="218"/>
      <c r="AA40" s="218"/>
    </row>
    <row r="41" spans="2:27" ht="16.5">
      <c r="B41" s="148"/>
      <c r="C41" s="149"/>
      <c r="D41" s="150"/>
      <c r="E41" s="151"/>
      <c r="P41" s="150"/>
      <c r="Q41" s="218"/>
      <c r="R41" s="218"/>
      <c r="S41" s="218"/>
      <c r="T41" s="218"/>
      <c r="U41" s="218"/>
      <c r="V41" s="218"/>
      <c r="W41" s="218"/>
      <c r="X41" s="218"/>
      <c r="Y41" s="218"/>
      <c r="Z41" s="218"/>
      <c r="AA41" s="218"/>
    </row>
    <row r="42" spans="2:5" ht="16.5">
      <c r="B42" s="148"/>
      <c r="C42" s="155"/>
      <c r="D42" s="150"/>
      <c r="E42" s="151"/>
    </row>
    <row r="43" spans="2:5" ht="16.5">
      <c r="B43" s="148"/>
      <c r="C43" s="149"/>
      <c r="D43" s="150"/>
      <c r="E43" s="151"/>
    </row>
    <row r="44" spans="2:5" ht="16.5">
      <c r="B44" s="148"/>
      <c r="C44" s="149"/>
      <c r="D44" s="150"/>
      <c r="E44" s="151"/>
    </row>
    <row r="45" spans="2:5" ht="16.5">
      <c r="B45" s="148"/>
      <c r="C45" s="149"/>
      <c r="D45" s="150"/>
      <c r="E45" s="151"/>
    </row>
    <row r="46" spans="2:5" ht="16.5">
      <c r="B46" s="148"/>
      <c r="C46" s="149"/>
      <c r="D46" s="150"/>
      <c r="E46" s="151"/>
    </row>
    <row r="47" spans="2:6" ht="16.5">
      <c r="B47" s="156"/>
      <c r="C47" s="157"/>
      <c r="D47" s="157"/>
      <c r="E47" s="158"/>
      <c r="F47" s="159"/>
    </row>
    <row r="48" spans="2:5" ht="16.5">
      <c r="B48" s="160"/>
      <c r="C48" s="150"/>
      <c r="D48" s="150"/>
      <c r="E48" s="151"/>
    </row>
    <row r="49" spans="2:5" ht="16.5">
      <c r="B49" s="160"/>
      <c r="C49" s="150"/>
      <c r="D49" s="150"/>
      <c r="E49" s="151"/>
    </row>
    <row r="50" spans="2:5" ht="16.5">
      <c r="B50" s="156"/>
      <c r="C50" s="150"/>
      <c r="D50" s="150"/>
      <c r="E50" s="157"/>
    </row>
    <row r="51" spans="2:5" ht="16.5">
      <c r="B51" s="161"/>
      <c r="C51" s="150"/>
      <c r="D51" s="150"/>
      <c r="E51" s="162"/>
    </row>
    <row r="52" spans="2:8" ht="16.5">
      <c r="B52" s="163"/>
      <c r="C52" s="150"/>
      <c r="D52" s="150"/>
      <c r="E52" s="150"/>
      <c r="F52" s="150"/>
      <c r="G52" s="150"/>
      <c r="H52" s="150"/>
    </row>
    <row r="53" spans="3:8" ht="16.5">
      <c r="C53" s="150"/>
      <c r="D53" s="150"/>
      <c r="E53" s="150"/>
      <c r="F53" s="150"/>
      <c r="G53" s="150"/>
      <c r="H53" s="150"/>
    </row>
  </sheetData>
  <sheetProtection/>
  <mergeCells count="29">
    <mergeCell ref="B30:J34"/>
    <mergeCell ref="E8:E9"/>
    <mergeCell ref="B7:B9"/>
    <mergeCell ref="C7:C9"/>
    <mergeCell ref="D8:D9"/>
    <mergeCell ref="D7:E7"/>
    <mergeCell ref="A1:P1"/>
    <mergeCell ref="A3:P3"/>
    <mergeCell ref="A4:P4"/>
    <mergeCell ref="H7:H9"/>
    <mergeCell ref="F7:G7"/>
    <mergeCell ref="F8:F9"/>
    <mergeCell ref="G8:G9"/>
    <mergeCell ref="Q8:Q10"/>
    <mergeCell ref="A7:A9"/>
    <mergeCell ref="I7:I9"/>
    <mergeCell ref="K7:P7"/>
    <mergeCell ref="J7:J9"/>
    <mergeCell ref="K8:K9"/>
    <mergeCell ref="L8:L9"/>
    <mergeCell ref="M8:M9"/>
    <mergeCell ref="P8:P9"/>
    <mergeCell ref="N8:O8"/>
    <mergeCell ref="V8:V10"/>
    <mergeCell ref="W8:W10"/>
    <mergeCell ref="R8:R10"/>
    <mergeCell ref="S8:S10"/>
    <mergeCell ref="T8:T10"/>
    <mergeCell ref="U8:U10"/>
  </mergeCells>
  <printOptions horizontalCentered="1"/>
  <pageMargins left="0.1968503937007874" right="0.1968503937007874" top="0.1968503937007874" bottom="0.1968503937007874" header="0.5118110236220472" footer="0.5118110236220472"/>
  <pageSetup horizontalDpi="600" verticalDpi="600" orientation="landscape" paperSize="9" scale="53" r:id="rId3"/>
  <colBreaks count="1" manualBreakCount="1">
    <brk id="23" max="34" man="1"/>
  </colBreaks>
  <legacyDrawing r:id="rId2"/>
</worksheet>
</file>

<file path=xl/worksheets/sheet3.xml><?xml version="1.0" encoding="utf-8"?>
<worksheet xmlns="http://schemas.openxmlformats.org/spreadsheetml/2006/main" xmlns:r="http://schemas.openxmlformats.org/officeDocument/2006/relationships">
  <dimension ref="A1:BM28"/>
  <sheetViews>
    <sheetView view="pageBreakPreview" zoomScale="70" zoomScaleNormal="85" zoomScaleSheetLayoutView="70" zoomScalePageLayoutView="0" workbookViewId="0" topLeftCell="AP4">
      <selection activeCell="BJ15" sqref="BJ15"/>
    </sheetView>
  </sheetViews>
  <sheetFormatPr defaultColWidth="9.140625" defaultRowHeight="15"/>
  <cols>
    <col min="1" max="1" width="4.140625" style="12" customWidth="1"/>
    <col min="2" max="2" width="18.57421875" style="27" customWidth="1"/>
    <col min="3" max="4" width="7.57421875" style="12" customWidth="1"/>
    <col min="5" max="5" width="9.57421875" style="12" customWidth="1"/>
    <col min="6" max="6" width="7.57421875" style="12" customWidth="1"/>
    <col min="7" max="7" width="9.00390625" style="12" customWidth="1"/>
    <col min="8" max="8" width="12.8515625" style="12" customWidth="1"/>
    <col min="9" max="9" width="7.57421875" style="12" customWidth="1"/>
    <col min="10" max="10" width="8.8515625" style="12" customWidth="1"/>
    <col min="11" max="17" width="7.57421875" style="12" customWidth="1"/>
    <col min="18" max="18" width="10.00390625" style="12" customWidth="1"/>
    <col min="19" max="19" width="8.421875" style="12" customWidth="1"/>
    <col min="20" max="20" width="7.57421875" style="12" customWidth="1"/>
    <col min="21" max="26" width="8.00390625" style="12" customWidth="1"/>
    <col min="27" max="27" width="9.00390625" style="12" customWidth="1"/>
    <col min="28" max="29" width="8.00390625" style="12" customWidth="1"/>
    <col min="30" max="30" width="9.57421875" style="12" customWidth="1"/>
    <col min="31" max="38" width="8.00390625" style="12" customWidth="1"/>
    <col min="39" max="40" width="7.00390625" style="12" customWidth="1"/>
    <col min="41" max="41" width="7.57421875" style="12" customWidth="1"/>
    <col min="42" max="42" width="6.57421875" style="12" customWidth="1"/>
    <col min="43" max="43" width="6.7109375" style="12" customWidth="1"/>
    <col min="44" max="44" width="7.57421875" style="12" customWidth="1"/>
    <col min="45" max="45" width="7.7109375" style="12" customWidth="1"/>
    <col min="46" max="46" width="6.28125" style="12" customWidth="1"/>
    <col min="47" max="47" width="7.57421875" style="12" customWidth="1"/>
    <col min="48" max="48" width="8.28125" style="12" customWidth="1"/>
    <col min="49" max="49" width="6.421875" style="12" customWidth="1"/>
    <col min="50" max="50" width="7.57421875" style="12" customWidth="1"/>
    <col min="51" max="51" width="6.00390625" style="12" customWidth="1"/>
    <col min="52" max="52" width="6.28125" style="12" customWidth="1"/>
    <col min="53" max="53" width="7.57421875" style="12" customWidth="1"/>
    <col min="54" max="54" width="6.28125" style="12" customWidth="1"/>
    <col min="55" max="55" width="6.57421875" style="12" customWidth="1"/>
    <col min="56" max="56" width="7.00390625" style="12" customWidth="1"/>
    <col min="57" max="57" width="6.421875" style="12" bestFit="1" customWidth="1"/>
    <col min="58" max="58" width="8.7109375" style="12" bestFit="1" customWidth="1"/>
    <col min="59" max="59" width="8.8515625" style="12" bestFit="1" customWidth="1"/>
    <col min="60" max="60" width="6.57421875" style="12" customWidth="1"/>
    <col min="61" max="61" width="8.28125" style="12" bestFit="1" customWidth="1"/>
    <col min="62" max="62" width="6.7109375" style="12" customWidth="1"/>
    <col min="63" max="16384" width="9.140625" style="12" customWidth="1"/>
  </cols>
  <sheetData>
    <row r="1" spans="1:62" s="8" customFormat="1" ht="16.5">
      <c r="A1" s="6"/>
      <c r="B1" s="7"/>
      <c r="Q1" s="490" t="s">
        <v>101</v>
      </c>
      <c r="R1" s="490"/>
      <c r="S1" s="490"/>
      <c r="T1" s="490"/>
      <c r="AJ1" s="490" t="s">
        <v>101</v>
      </c>
      <c r="AK1" s="490"/>
      <c r="AL1" s="490"/>
      <c r="AM1" s="9"/>
      <c r="AN1" s="9"/>
      <c r="BH1" s="490" t="s">
        <v>101</v>
      </c>
      <c r="BI1" s="490"/>
      <c r="BJ1" s="490"/>
    </row>
    <row r="2" spans="1:62" s="10" customFormat="1" ht="22.5" customHeight="1">
      <c r="A2" s="475" t="s">
        <v>127</v>
      </c>
      <c r="B2" s="475"/>
      <c r="C2" s="475"/>
      <c r="D2" s="475"/>
      <c r="E2" s="475"/>
      <c r="F2" s="475"/>
      <c r="G2" s="475"/>
      <c r="H2" s="475"/>
      <c r="I2" s="475"/>
      <c r="J2" s="475"/>
      <c r="K2" s="475"/>
      <c r="L2" s="475"/>
      <c r="M2" s="475"/>
      <c r="N2" s="475"/>
      <c r="O2" s="475"/>
      <c r="P2" s="475"/>
      <c r="Q2" s="475"/>
      <c r="R2" s="475"/>
      <c r="S2" s="475"/>
      <c r="T2" s="475"/>
      <c r="U2" s="475" t="s">
        <v>127</v>
      </c>
      <c r="V2" s="475"/>
      <c r="W2" s="475"/>
      <c r="X2" s="475"/>
      <c r="Y2" s="475"/>
      <c r="Z2" s="475"/>
      <c r="AA2" s="475"/>
      <c r="AB2" s="475"/>
      <c r="AC2" s="475"/>
      <c r="AD2" s="475"/>
      <c r="AE2" s="475"/>
      <c r="AF2" s="475"/>
      <c r="AG2" s="475"/>
      <c r="AH2" s="475"/>
      <c r="AI2" s="475"/>
      <c r="AJ2" s="475"/>
      <c r="AK2" s="475"/>
      <c r="AL2" s="475"/>
      <c r="AM2" s="475" t="s">
        <v>127</v>
      </c>
      <c r="AN2" s="475"/>
      <c r="AO2" s="475"/>
      <c r="AP2" s="475"/>
      <c r="AQ2" s="475"/>
      <c r="AR2" s="475"/>
      <c r="AS2" s="475"/>
      <c r="AT2" s="475"/>
      <c r="AU2" s="475"/>
      <c r="AV2" s="475"/>
      <c r="AW2" s="475"/>
      <c r="AX2" s="475"/>
      <c r="AY2" s="475"/>
      <c r="AZ2" s="475"/>
      <c r="BA2" s="475"/>
      <c r="BB2" s="475"/>
      <c r="BC2" s="475"/>
      <c r="BD2" s="475"/>
      <c r="BE2" s="475"/>
      <c r="BF2" s="475"/>
      <c r="BG2" s="475"/>
      <c r="BH2" s="475"/>
      <c r="BI2" s="475"/>
      <c r="BJ2" s="475"/>
    </row>
    <row r="3" spans="1:40" ht="15" customHeight="1">
      <c r="A3" s="11"/>
      <c r="B3" s="11"/>
      <c r="U3" s="11"/>
      <c r="V3" s="11"/>
      <c r="AM3" s="11"/>
      <c r="AN3" s="11"/>
    </row>
    <row r="4" spans="1:62" s="13" customFormat="1" ht="19.5" customHeight="1">
      <c r="A4" s="477" t="s">
        <v>36</v>
      </c>
      <c r="B4" s="477"/>
      <c r="C4" s="477"/>
      <c r="D4" s="477"/>
      <c r="E4" s="477"/>
      <c r="F4" s="477"/>
      <c r="G4" s="477"/>
      <c r="H4" s="477"/>
      <c r="I4" s="477"/>
      <c r="J4" s="477"/>
      <c r="K4" s="477"/>
      <c r="L4" s="477"/>
      <c r="M4" s="477"/>
      <c r="N4" s="477"/>
      <c r="O4" s="477"/>
      <c r="P4" s="477"/>
      <c r="Q4" s="477"/>
      <c r="R4" s="477"/>
      <c r="S4" s="477"/>
      <c r="T4" s="477"/>
      <c r="U4" s="477" t="s">
        <v>36</v>
      </c>
      <c r="V4" s="477"/>
      <c r="W4" s="477"/>
      <c r="X4" s="477"/>
      <c r="Y4" s="477"/>
      <c r="Z4" s="477"/>
      <c r="AA4" s="477"/>
      <c r="AB4" s="477"/>
      <c r="AC4" s="477"/>
      <c r="AD4" s="477"/>
      <c r="AE4" s="477"/>
      <c r="AF4" s="477"/>
      <c r="AG4" s="477"/>
      <c r="AH4" s="477"/>
      <c r="AI4" s="477"/>
      <c r="AJ4" s="477"/>
      <c r="AK4" s="477"/>
      <c r="AL4" s="477"/>
      <c r="AM4" s="477" t="s">
        <v>36</v>
      </c>
      <c r="AN4" s="477"/>
      <c r="AO4" s="477"/>
      <c r="AP4" s="477"/>
      <c r="AQ4" s="477"/>
      <c r="AR4" s="477"/>
      <c r="AS4" s="477"/>
      <c r="AT4" s="477"/>
      <c r="AU4" s="477"/>
      <c r="AV4" s="477"/>
      <c r="AW4" s="477"/>
      <c r="AX4" s="477"/>
      <c r="AY4" s="477"/>
      <c r="AZ4" s="477"/>
      <c r="BA4" s="477"/>
      <c r="BB4" s="477"/>
      <c r="BC4" s="477"/>
      <c r="BD4" s="477"/>
      <c r="BE4" s="477"/>
      <c r="BF4" s="477"/>
      <c r="BG4" s="477"/>
      <c r="BH4" s="477"/>
      <c r="BI4" s="477"/>
      <c r="BJ4" s="477"/>
    </row>
    <row r="5" spans="1:40" ht="13.5" customHeight="1">
      <c r="A5" s="14"/>
      <c r="B5" s="14"/>
      <c r="U5" s="14"/>
      <c r="V5" s="14"/>
      <c r="AM5" s="14"/>
      <c r="AN5" s="14"/>
    </row>
    <row r="6" spans="1:62" s="15" customFormat="1" ht="22.5" customHeight="1">
      <c r="A6" s="478" t="s">
        <v>154</v>
      </c>
      <c r="B6" s="478"/>
      <c r="C6" s="478"/>
      <c r="D6" s="478"/>
      <c r="E6" s="478"/>
      <c r="F6" s="478"/>
      <c r="G6" s="478"/>
      <c r="H6" s="478"/>
      <c r="I6" s="478"/>
      <c r="J6" s="478"/>
      <c r="K6" s="478"/>
      <c r="L6" s="478"/>
      <c r="M6" s="478"/>
      <c r="N6" s="478"/>
      <c r="O6" s="478"/>
      <c r="P6" s="478"/>
      <c r="Q6" s="478"/>
      <c r="R6" s="478"/>
      <c r="S6" s="478"/>
      <c r="T6" s="478"/>
      <c r="U6" s="478" t="s">
        <v>154</v>
      </c>
      <c r="V6" s="478"/>
      <c r="W6" s="478"/>
      <c r="X6" s="478"/>
      <c r="Y6" s="478"/>
      <c r="Z6" s="478"/>
      <c r="AA6" s="478"/>
      <c r="AB6" s="478"/>
      <c r="AC6" s="478"/>
      <c r="AD6" s="478"/>
      <c r="AE6" s="478"/>
      <c r="AF6" s="478"/>
      <c r="AG6" s="478"/>
      <c r="AH6" s="478"/>
      <c r="AI6" s="478"/>
      <c r="AJ6" s="478"/>
      <c r="AK6" s="478"/>
      <c r="AL6" s="478"/>
      <c r="AM6" s="478" t="s">
        <v>154</v>
      </c>
      <c r="AN6" s="478"/>
      <c r="AO6" s="478"/>
      <c r="AP6" s="478"/>
      <c r="AQ6" s="478"/>
      <c r="AR6" s="478"/>
      <c r="AS6" s="478"/>
      <c r="AT6" s="478"/>
      <c r="AU6" s="478"/>
      <c r="AV6" s="478"/>
      <c r="AW6" s="478"/>
      <c r="AX6" s="478"/>
      <c r="AY6" s="478"/>
      <c r="AZ6" s="478"/>
      <c r="BA6" s="478"/>
      <c r="BB6" s="478"/>
      <c r="BC6" s="478"/>
      <c r="BD6" s="478"/>
      <c r="BE6" s="478"/>
      <c r="BF6" s="478"/>
      <c r="BG6" s="478"/>
      <c r="BH6" s="478"/>
      <c r="BI6" s="478"/>
      <c r="BJ6" s="478"/>
    </row>
    <row r="7" spans="1:2" ht="13.5" customHeight="1">
      <c r="A7" s="14"/>
      <c r="B7" s="14"/>
    </row>
    <row r="8" spans="1:2" ht="21" customHeight="1">
      <c r="A8" s="16" t="s">
        <v>37</v>
      </c>
      <c r="B8" s="14"/>
    </row>
    <row r="9" spans="2:62" ht="20.25">
      <c r="B9" s="12"/>
      <c r="C9" s="480">
        <v>1</v>
      </c>
      <c r="D9" s="480"/>
      <c r="E9" s="480"/>
      <c r="F9" s="480"/>
      <c r="G9" s="480"/>
      <c r="H9" s="480"/>
      <c r="I9" s="480">
        <v>2</v>
      </c>
      <c r="J9" s="480"/>
      <c r="K9" s="480"/>
      <c r="L9" s="480"/>
      <c r="M9" s="480"/>
      <c r="N9" s="480"/>
      <c r="O9" s="480">
        <v>3</v>
      </c>
      <c r="P9" s="480"/>
      <c r="Q9" s="480"/>
      <c r="R9" s="480"/>
      <c r="S9" s="480"/>
      <c r="T9" s="480"/>
      <c r="U9" s="480">
        <v>4</v>
      </c>
      <c r="V9" s="480"/>
      <c r="W9" s="480"/>
      <c r="X9" s="480"/>
      <c r="Y9" s="480"/>
      <c r="Z9" s="480"/>
      <c r="AA9" s="480">
        <v>5</v>
      </c>
      <c r="AB9" s="480"/>
      <c r="AC9" s="480"/>
      <c r="AD9" s="480"/>
      <c r="AE9" s="480"/>
      <c r="AF9" s="480"/>
      <c r="AG9" s="476">
        <v>6</v>
      </c>
      <c r="AH9" s="476"/>
      <c r="AI9" s="476"/>
      <c r="AJ9" s="476"/>
      <c r="AK9" s="476"/>
      <c r="AL9" s="476"/>
      <c r="AM9" s="476">
        <v>7</v>
      </c>
      <c r="AN9" s="476"/>
      <c r="AO9" s="476"/>
      <c r="AP9" s="476"/>
      <c r="AQ9" s="476"/>
      <c r="AR9" s="476"/>
      <c r="AS9" s="476">
        <v>8</v>
      </c>
      <c r="AT9" s="476"/>
      <c r="AU9" s="476"/>
      <c r="AV9" s="476"/>
      <c r="AW9" s="476"/>
      <c r="AX9" s="476"/>
      <c r="AY9" s="476">
        <v>9</v>
      </c>
      <c r="AZ9" s="476"/>
      <c r="BA9" s="476"/>
      <c r="BB9" s="476"/>
      <c r="BC9" s="476"/>
      <c r="BD9" s="476"/>
      <c r="BE9" s="479">
        <v>10</v>
      </c>
      <c r="BF9" s="479"/>
      <c r="BG9" s="479"/>
      <c r="BH9" s="479"/>
      <c r="BI9" s="479"/>
      <c r="BJ9" s="479"/>
    </row>
    <row r="10" spans="1:62" s="17" customFormat="1" ht="22.5" customHeight="1">
      <c r="A10" s="484" t="s">
        <v>0</v>
      </c>
      <c r="B10" s="487" t="s">
        <v>102</v>
      </c>
      <c r="C10" s="469" t="s">
        <v>52</v>
      </c>
      <c r="D10" s="469"/>
      <c r="E10" s="469"/>
      <c r="F10" s="469"/>
      <c r="G10" s="469"/>
      <c r="H10" s="469"/>
      <c r="I10" s="481" t="s">
        <v>53</v>
      </c>
      <c r="J10" s="482"/>
      <c r="K10" s="482"/>
      <c r="L10" s="482"/>
      <c r="M10" s="482"/>
      <c r="N10" s="483"/>
      <c r="O10" s="481" t="s">
        <v>54</v>
      </c>
      <c r="P10" s="482"/>
      <c r="Q10" s="482"/>
      <c r="R10" s="482"/>
      <c r="S10" s="482"/>
      <c r="T10" s="483"/>
      <c r="U10" s="481" t="s">
        <v>103</v>
      </c>
      <c r="V10" s="482"/>
      <c r="W10" s="482"/>
      <c r="X10" s="482"/>
      <c r="Y10" s="482"/>
      <c r="Z10" s="482"/>
      <c r="AA10" s="481" t="s">
        <v>55</v>
      </c>
      <c r="AB10" s="482"/>
      <c r="AC10" s="482"/>
      <c r="AD10" s="482"/>
      <c r="AE10" s="482"/>
      <c r="AF10" s="482"/>
      <c r="AG10" s="469" t="s">
        <v>56</v>
      </c>
      <c r="AH10" s="469"/>
      <c r="AI10" s="469"/>
      <c r="AJ10" s="469"/>
      <c r="AK10" s="469"/>
      <c r="AL10" s="469"/>
      <c r="AM10" s="469" t="s">
        <v>57</v>
      </c>
      <c r="AN10" s="469"/>
      <c r="AO10" s="469"/>
      <c r="AP10" s="469"/>
      <c r="AQ10" s="469"/>
      <c r="AR10" s="469"/>
      <c r="AS10" s="469" t="s">
        <v>58</v>
      </c>
      <c r="AT10" s="469"/>
      <c r="AU10" s="469"/>
      <c r="AV10" s="469"/>
      <c r="AW10" s="469"/>
      <c r="AX10" s="469"/>
      <c r="AY10" s="469" t="s">
        <v>59</v>
      </c>
      <c r="AZ10" s="469"/>
      <c r="BA10" s="469"/>
      <c r="BB10" s="469"/>
      <c r="BC10" s="469"/>
      <c r="BD10" s="469"/>
      <c r="BE10" s="469" t="s">
        <v>107</v>
      </c>
      <c r="BF10" s="469"/>
      <c r="BG10" s="469"/>
      <c r="BH10" s="469"/>
      <c r="BI10" s="469"/>
      <c r="BJ10" s="469"/>
    </row>
    <row r="11" spans="1:62" s="17" customFormat="1" ht="28.5" customHeight="1">
      <c r="A11" s="485"/>
      <c r="B11" s="488"/>
      <c r="C11" s="469" t="s">
        <v>60</v>
      </c>
      <c r="D11" s="469"/>
      <c r="E11" s="469"/>
      <c r="F11" s="469" t="s">
        <v>61</v>
      </c>
      <c r="G11" s="469"/>
      <c r="H11" s="469"/>
      <c r="I11" s="469" t="s">
        <v>60</v>
      </c>
      <c r="J11" s="469"/>
      <c r="K11" s="469"/>
      <c r="L11" s="469" t="s">
        <v>61</v>
      </c>
      <c r="M11" s="469"/>
      <c r="N11" s="469"/>
      <c r="O11" s="469" t="s">
        <v>60</v>
      </c>
      <c r="P11" s="469"/>
      <c r="Q11" s="469"/>
      <c r="R11" s="469" t="s">
        <v>61</v>
      </c>
      <c r="S11" s="469"/>
      <c r="T11" s="469"/>
      <c r="U11" s="469" t="s">
        <v>60</v>
      </c>
      <c r="V11" s="469"/>
      <c r="W11" s="469"/>
      <c r="X11" s="469" t="s">
        <v>61</v>
      </c>
      <c r="Y11" s="469"/>
      <c r="Z11" s="469"/>
      <c r="AA11" s="469" t="s">
        <v>60</v>
      </c>
      <c r="AB11" s="469"/>
      <c r="AC11" s="469"/>
      <c r="AD11" s="469" t="s">
        <v>61</v>
      </c>
      <c r="AE11" s="469"/>
      <c r="AF11" s="469"/>
      <c r="AG11" s="469" t="s">
        <v>60</v>
      </c>
      <c r="AH11" s="469"/>
      <c r="AI11" s="469"/>
      <c r="AJ11" s="469" t="s">
        <v>61</v>
      </c>
      <c r="AK11" s="469"/>
      <c r="AL11" s="469"/>
      <c r="AM11" s="469" t="s">
        <v>60</v>
      </c>
      <c r="AN11" s="469"/>
      <c r="AO11" s="469"/>
      <c r="AP11" s="469" t="s">
        <v>61</v>
      </c>
      <c r="AQ11" s="469"/>
      <c r="AR11" s="469"/>
      <c r="AS11" s="469" t="s">
        <v>60</v>
      </c>
      <c r="AT11" s="469"/>
      <c r="AU11" s="469"/>
      <c r="AV11" s="469" t="s">
        <v>61</v>
      </c>
      <c r="AW11" s="469"/>
      <c r="AX11" s="469"/>
      <c r="AY11" s="469" t="s">
        <v>60</v>
      </c>
      <c r="AZ11" s="469"/>
      <c r="BA11" s="469"/>
      <c r="BB11" s="469" t="s">
        <v>61</v>
      </c>
      <c r="BC11" s="469"/>
      <c r="BD11" s="469"/>
      <c r="BE11" s="469" t="s">
        <v>60</v>
      </c>
      <c r="BF11" s="469"/>
      <c r="BG11" s="469"/>
      <c r="BH11" s="469" t="s">
        <v>61</v>
      </c>
      <c r="BI11" s="469"/>
      <c r="BJ11" s="469"/>
    </row>
    <row r="12" spans="1:62" s="18" customFormat="1" ht="28.5" customHeight="1">
      <c r="A12" s="486"/>
      <c r="B12" s="489"/>
      <c r="C12" s="474" t="s">
        <v>62</v>
      </c>
      <c r="D12" s="474"/>
      <c r="E12" s="470" t="s">
        <v>63</v>
      </c>
      <c r="F12" s="474" t="s">
        <v>62</v>
      </c>
      <c r="G12" s="474"/>
      <c r="H12" s="470" t="s">
        <v>63</v>
      </c>
      <c r="I12" s="474" t="s">
        <v>62</v>
      </c>
      <c r="J12" s="474"/>
      <c r="K12" s="470" t="s">
        <v>63</v>
      </c>
      <c r="L12" s="474" t="s">
        <v>62</v>
      </c>
      <c r="M12" s="474"/>
      <c r="N12" s="470" t="s">
        <v>63</v>
      </c>
      <c r="O12" s="474" t="s">
        <v>62</v>
      </c>
      <c r="P12" s="474"/>
      <c r="Q12" s="470" t="s">
        <v>63</v>
      </c>
      <c r="R12" s="474" t="s">
        <v>62</v>
      </c>
      <c r="S12" s="474"/>
      <c r="T12" s="470" t="s">
        <v>63</v>
      </c>
      <c r="U12" s="474" t="s">
        <v>62</v>
      </c>
      <c r="V12" s="474"/>
      <c r="W12" s="470" t="s">
        <v>63</v>
      </c>
      <c r="X12" s="474" t="s">
        <v>62</v>
      </c>
      <c r="Y12" s="474"/>
      <c r="Z12" s="470" t="s">
        <v>63</v>
      </c>
      <c r="AA12" s="474" t="s">
        <v>62</v>
      </c>
      <c r="AB12" s="474"/>
      <c r="AC12" s="470" t="s">
        <v>63</v>
      </c>
      <c r="AD12" s="474" t="s">
        <v>62</v>
      </c>
      <c r="AE12" s="474"/>
      <c r="AF12" s="470" t="s">
        <v>63</v>
      </c>
      <c r="AG12" s="474" t="s">
        <v>62</v>
      </c>
      <c r="AH12" s="474"/>
      <c r="AI12" s="470" t="s">
        <v>63</v>
      </c>
      <c r="AJ12" s="474" t="s">
        <v>62</v>
      </c>
      <c r="AK12" s="474"/>
      <c r="AL12" s="470" t="s">
        <v>63</v>
      </c>
      <c r="AM12" s="474" t="s">
        <v>62</v>
      </c>
      <c r="AN12" s="474"/>
      <c r="AO12" s="470" t="s">
        <v>63</v>
      </c>
      <c r="AP12" s="474" t="s">
        <v>62</v>
      </c>
      <c r="AQ12" s="474"/>
      <c r="AR12" s="470" t="s">
        <v>63</v>
      </c>
      <c r="AS12" s="474" t="s">
        <v>62</v>
      </c>
      <c r="AT12" s="474"/>
      <c r="AU12" s="470" t="s">
        <v>63</v>
      </c>
      <c r="AV12" s="474" t="s">
        <v>62</v>
      </c>
      <c r="AW12" s="474"/>
      <c r="AX12" s="470" t="s">
        <v>63</v>
      </c>
      <c r="AY12" s="474" t="s">
        <v>62</v>
      </c>
      <c r="AZ12" s="474"/>
      <c r="BA12" s="470" t="s">
        <v>63</v>
      </c>
      <c r="BB12" s="474" t="s">
        <v>62</v>
      </c>
      <c r="BC12" s="474"/>
      <c r="BD12" s="470" t="s">
        <v>63</v>
      </c>
      <c r="BE12" s="474" t="s">
        <v>62</v>
      </c>
      <c r="BF12" s="474"/>
      <c r="BG12" s="470" t="s">
        <v>63</v>
      </c>
      <c r="BH12" s="474" t="s">
        <v>62</v>
      </c>
      <c r="BI12" s="474"/>
      <c r="BJ12" s="470" t="s">
        <v>63</v>
      </c>
    </row>
    <row r="13" spans="1:62" s="22" customFormat="1" ht="13.5" customHeight="1">
      <c r="A13" s="19"/>
      <c r="B13" s="20"/>
      <c r="C13" s="21" t="s">
        <v>64</v>
      </c>
      <c r="D13" s="21" t="s">
        <v>65</v>
      </c>
      <c r="E13" s="471"/>
      <c r="F13" s="21" t="s">
        <v>64</v>
      </c>
      <c r="G13" s="21" t="s">
        <v>65</v>
      </c>
      <c r="H13" s="471"/>
      <c r="I13" s="21" t="s">
        <v>64</v>
      </c>
      <c r="J13" s="21" t="s">
        <v>66</v>
      </c>
      <c r="K13" s="471"/>
      <c r="L13" s="21" t="s">
        <v>64</v>
      </c>
      <c r="M13" s="21" t="s">
        <v>66</v>
      </c>
      <c r="N13" s="471"/>
      <c r="O13" s="21" t="s">
        <v>64</v>
      </c>
      <c r="P13" s="21" t="s">
        <v>67</v>
      </c>
      <c r="Q13" s="471"/>
      <c r="R13" s="21" t="s">
        <v>64</v>
      </c>
      <c r="S13" s="21" t="s">
        <v>67</v>
      </c>
      <c r="T13" s="471"/>
      <c r="U13" s="21" t="s">
        <v>64</v>
      </c>
      <c r="V13" s="21" t="s">
        <v>104</v>
      </c>
      <c r="W13" s="471"/>
      <c r="X13" s="21" t="s">
        <v>64</v>
      </c>
      <c r="Y13" s="21" t="s">
        <v>104</v>
      </c>
      <c r="Z13" s="471"/>
      <c r="AA13" s="21" t="s">
        <v>64</v>
      </c>
      <c r="AB13" s="21" t="s">
        <v>65</v>
      </c>
      <c r="AC13" s="471"/>
      <c r="AD13" s="21" t="s">
        <v>64</v>
      </c>
      <c r="AE13" s="21" t="s">
        <v>65</v>
      </c>
      <c r="AF13" s="471"/>
      <c r="AG13" s="21" t="s">
        <v>64</v>
      </c>
      <c r="AH13" s="21" t="s">
        <v>66</v>
      </c>
      <c r="AI13" s="471"/>
      <c r="AJ13" s="21" t="s">
        <v>64</v>
      </c>
      <c r="AK13" s="21" t="s">
        <v>66</v>
      </c>
      <c r="AL13" s="471"/>
      <c r="AM13" s="21" t="s">
        <v>64</v>
      </c>
      <c r="AN13" s="21" t="s">
        <v>67</v>
      </c>
      <c r="AO13" s="471"/>
      <c r="AP13" s="21" t="s">
        <v>64</v>
      </c>
      <c r="AQ13" s="21" t="s">
        <v>67</v>
      </c>
      <c r="AR13" s="471"/>
      <c r="AS13" s="21" t="s">
        <v>64</v>
      </c>
      <c r="AT13" s="21" t="s">
        <v>67</v>
      </c>
      <c r="AU13" s="471"/>
      <c r="AV13" s="21" t="s">
        <v>64</v>
      </c>
      <c r="AW13" s="21" t="s">
        <v>67</v>
      </c>
      <c r="AX13" s="471"/>
      <c r="AY13" s="472" t="s">
        <v>64</v>
      </c>
      <c r="AZ13" s="473"/>
      <c r="BA13" s="471"/>
      <c r="BB13" s="472" t="s">
        <v>64</v>
      </c>
      <c r="BC13" s="473"/>
      <c r="BD13" s="471"/>
      <c r="BE13" s="472" t="s">
        <v>64</v>
      </c>
      <c r="BF13" s="473"/>
      <c r="BG13" s="471"/>
      <c r="BH13" s="472" t="s">
        <v>64</v>
      </c>
      <c r="BI13" s="473"/>
      <c r="BJ13" s="471"/>
    </row>
    <row r="14" spans="1:65" s="25" customFormat="1" ht="90" customHeight="1">
      <c r="A14" s="23"/>
      <c r="B14" s="347" t="s">
        <v>105</v>
      </c>
      <c r="C14" s="346">
        <v>731</v>
      </c>
      <c r="D14" s="346">
        <v>818116.224478058</v>
      </c>
      <c r="E14" s="346">
        <v>785.4289000000001</v>
      </c>
      <c r="F14" s="346">
        <v>599</v>
      </c>
      <c r="G14" s="346">
        <v>371640.2711284676</v>
      </c>
      <c r="H14" s="346">
        <v>412.78120999999993</v>
      </c>
      <c r="I14" s="346">
        <v>923</v>
      </c>
      <c r="J14" s="346">
        <v>303873.5426470588</v>
      </c>
      <c r="K14" s="346">
        <v>365.81719999999996</v>
      </c>
      <c r="L14" s="346">
        <v>278</v>
      </c>
      <c r="M14" s="346">
        <v>865.2604000000001</v>
      </c>
      <c r="N14" s="346">
        <v>105.81047000000001</v>
      </c>
      <c r="O14" s="346">
        <v>490</v>
      </c>
      <c r="P14" s="346">
        <v>688.9434551854838</v>
      </c>
      <c r="Q14" s="346">
        <v>592.17899</v>
      </c>
      <c r="R14" s="346">
        <v>274</v>
      </c>
      <c r="S14" s="346">
        <v>313.53325801811434</v>
      </c>
      <c r="T14" s="346">
        <v>364.0409700000001</v>
      </c>
      <c r="U14" s="346">
        <v>128</v>
      </c>
      <c r="V14" s="346">
        <v>60.732296024273246</v>
      </c>
      <c r="W14" s="346">
        <v>76.88668000000001</v>
      </c>
      <c r="X14" s="346">
        <v>37</v>
      </c>
      <c r="Y14" s="346">
        <v>4.854765</v>
      </c>
      <c r="Z14" s="346">
        <v>2.36416</v>
      </c>
      <c r="AA14" s="346">
        <v>385</v>
      </c>
      <c r="AB14" s="346">
        <v>59353.92144272513</v>
      </c>
      <c r="AC14" s="346">
        <v>99.15638000000001</v>
      </c>
      <c r="AD14" s="346">
        <v>218</v>
      </c>
      <c r="AE14" s="346">
        <v>87271.26901352833</v>
      </c>
      <c r="AF14" s="346">
        <v>85.22050999999999</v>
      </c>
      <c r="AG14" s="346">
        <v>1188</v>
      </c>
      <c r="AH14" s="346">
        <v>19516.399810440536</v>
      </c>
      <c r="AI14" s="346">
        <v>918.9242900000002</v>
      </c>
      <c r="AJ14" s="346">
        <v>1396</v>
      </c>
      <c r="AK14" s="346">
        <v>5339.164013080781</v>
      </c>
      <c r="AL14" s="346">
        <v>411.75419</v>
      </c>
      <c r="AM14" s="346">
        <v>647</v>
      </c>
      <c r="AN14" s="346">
        <v>1731.490392872324</v>
      </c>
      <c r="AO14" s="346">
        <v>1829.2163000000003</v>
      </c>
      <c r="AP14" s="346">
        <v>462</v>
      </c>
      <c r="AQ14" s="346">
        <v>1238.0036435221314</v>
      </c>
      <c r="AR14" s="346">
        <v>1071.6696100000001</v>
      </c>
      <c r="AS14" s="346">
        <v>1263</v>
      </c>
      <c r="AT14" s="346">
        <v>1842.7949245384493</v>
      </c>
      <c r="AU14" s="346">
        <v>2336.03792</v>
      </c>
      <c r="AV14" s="346">
        <v>994</v>
      </c>
      <c r="AW14" s="346">
        <v>685.4457167119201</v>
      </c>
      <c r="AX14" s="346">
        <v>1625.6863</v>
      </c>
      <c r="AY14" s="346">
        <v>6</v>
      </c>
      <c r="AZ14" s="346">
        <v>0</v>
      </c>
      <c r="BA14" s="346">
        <v>3.87796</v>
      </c>
      <c r="BB14" s="346">
        <v>28</v>
      </c>
      <c r="BC14" s="346">
        <v>1816.74</v>
      </c>
      <c r="BD14" s="346">
        <v>51.96522999999999</v>
      </c>
      <c r="BE14" s="491">
        <f>C14+I14+O14+U14+AA14+AG14+AM14+AS14+AY14</f>
        <v>5761</v>
      </c>
      <c r="BF14" s="491"/>
      <c r="BG14" s="348">
        <f>SUM(E14,K14,Q14,W14,AC14,AI14,AO14,AU14,BA14)</f>
        <v>7007.52462</v>
      </c>
      <c r="BH14" s="491">
        <f>SUM(F14,L14,R14,X14,AD14,AJ14,AP14,AV14,BB14)</f>
        <v>4286</v>
      </c>
      <c r="BI14" s="491"/>
      <c r="BJ14" s="24">
        <f>SUM(H14,N14,T14,Z14,AF14,AL14,AR14,AX14,BD14)</f>
        <v>4131.29265</v>
      </c>
      <c r="BK14" s="85">
        <f>BG14+BJ14</f>
        <v>11138.81727</v>
      </c>
      <c r="BL14" s="345">
        <f>SUM('Part-II'!K28:M28)</f>
        <v>11138.817270000001</v>
      </c>
      <c r="BM14" s="86">
        <f>BL14-BK14</f>
        <v>0</v>
      </c>
    </row>
    <row r="15" spans="1:65" s="25" customFormat="1" ht="90" customHeight="1">
      <c r="A15" s="88"/>
      <c r="B15" s="89"/>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1"/>
      <c r="BF15" s="91"/>
      <c r="BG15" s="26"/>
      <c r="BH15" s="101"/>
      <c r="BI15" s="91"/>
      <c r="BJ15" s="26"/>
      <c r="BK15" s="85"/>
      <c r="BL15" s="349"/>
      <c r="BM15" s="86"/>
    </row>
    <row r="16" spans="18:65" ht="16.5">
      <c r="R16" s="54" t="s">
        <v>123</v>
      </c>
      <c r="AJ16" s="54" t="s">
        <v>123</v>
      </c>
      <c r="AN16" s="28"/>
      <c r="AO16" s="83"/>
      <c r="AP16" s="28"/>
      <c r="AQ16" s="28"/>
      <c r="AR16" s="83"/>
      <c r="AS16" s="28"/>
      <c r="AT16" s="28"/>
      <c r="BF16" s="28"/>
      <c r="BH16" s="54" t="s">
        <v>123</v>
      </c>
      <c r="BM16" s="28"/>
    </row>
    <row r="17" spans="18:60" ht="16.5">
      <c r="R17" s="55" t="s">
        <v>124</v>
      </c>
      <c r="AJ17" s="55" t="s">
        <v>124</v>
      </c>
      <c r="AN17" s="28"/>
      <c r="AO17" s="83"/>
      <c r="AP17" s="28"/>
      <c r="AQ17" s="28"/>
      <c r="AR17" s="83"/>
      <c r="AS17" s="28"/>
      <c r="AT17" s="28"/>
      <c r="BF17" s="29"/>
      <c r="BH17" s="55" t="s">
        <v>124</v>
      </c>
    </row>
    <row r="18" spans="18:60" ht="16.5">
      <c r="R18" s="55" t="s">
        <v>106</v>
      </c>
      <c r="AJ18" s="55" t="s">
        <v>106</v>
      </c>
      <c r="AN18" s="28"/>
      <c r="AO18" s="83"/>
      <c r="AP18" s="28"/>
      <c r="AQ18" s="28"/>
      <c r="AR18" s="83"/>
      <c r="AS18" s="28"/>
      <c r="AT18" s="28"/>
      <c r="BH18" s="55" t="s">
        <v>106</v>
      </c>
    </row>
    <row r="19" spans="18:60" ht="16.5">
      <c r="R19" s="56" t="s">
        <v>125</v>
      </c>
      <c r="AJ19" s="56" t="s">
        <v>125</v>
      </c>
      <c r="AN19" s="28"/>
      <c r="AO19" s="83"/>
      <c r="AP19" s="28"/>
      <c r="AQ19" s="28"/>
      <c r="AR19" s="83"/>
      <c r="AS19" s="28"/>
      <c r="AT19" s="28"/>
      <c r="BH19" s="56" t="s">
        <v>125</v>
      </c>
    </row>
    <row r="20" spans="18:60" ht="16.5">
      <c r="R20" s="55" t="s">
        <v>108</v>
      </c>
      <c r="AJ20" s="55" t="s">
        <v>108</v>
      </c>
      <c r="AN20" s="28"/>
      <c r="AO20" s="83"/>
      <c r="AP20" s="28"/>
      <c r="AQ20" s="28"/>
      <c r="AR20" s="83"/>
      <c r="AS20" s="28"/>
      <c r="AT20" s="28"/>
      <c r="BH20" s="55" t="s">
        <v>108</v>
      </c>
    </row>
    <row r="21" spans="40:46" ht="15">
      <c r="AN21" s="28"/>
      <c r="AO21" s="83"/>
      <c r="AP21" s="28"/>
      <c r="AQ21" s="28"/>
      <c r="AR21" s="83"/>
      <c r="AS21" s="28"/>
      <c r="AT21" s="28"/>
    </row>
    <row r="22" spans="40:46" ht="15">
      <c r="AN22" s="28"/>
      <c r="AO22" s="83"/>
      <c r="AP22" s="28"/>
      <c r="AQ22" s="28"/>
      <c r="AR22" s="83"/>
      <c r="AS22" s="28"/>
      <c r="AT22" s="28"/>
    </row>
    <row r="23" spans="40:46" ht="15">
      <c r="AN23" s="28"/>
      <c r="AO23" s="83"/>
      <c r="AP23" s="28"/>
      <c r="AQ23" s="28"/>
      <c r="AR23" s="83"/>
      <c r="AS23" s="28"/>
      <c r="AT23" s="28"/>
    </row>
    <row r="24" spans="40:46" ht="15">
      <c r="AN24" s="28"/>
      <c r="AO24" s="83"/>
      <c r="AP24" s="28"/>
      <c r="AQ24" s="28"/>
      <c r="AR24" s="83"/>
      <c r="AS24" s="28"/>
      <c r="AT24" s="28"/>
    </row>
    <row r="25" spans="40:46" ht="15">
      <c r="AN25" s="28"/>
      <c r="AO25" s="83"/>
      <c r="AP25" s="28"/>
      <c r="AQ25" s="28"/>
      <c r="AR25" s="83"/>
      <c r="AS25" s="28"/>
      <c r="AT25" s="28"/>
    </row>
    <row r="26" spans="40:46" ht="15">
      <c r="AN26" s="28"/>
      <c r="AO26" s="83"/>
      <c r="AP26" s="28"/>
      <c r="AQ26" s="28"/>
      <c r="AR26" s="83"/>
      <c r="AS26" s="28"/>
      <c r="AT26" s="28"/>
    </row>
    <row r="27" spans="40:46" ht="15">
      <c r="AN27" s="28"/>
      <c r="AO27" s="83"/>
      <c r="AP27" s="28"/>
      <c r="AQ27" s="28"/>
      <c r="AR27" s="83"/>
      <c r="AS27" s="28"/>
      <c r="AT27" s="28"/>
    </row>
    <row r="28" spans="40:45" ht="15">
      <c r="AN28" s="28"/>
      <c r="AO28" s="28"/>
      <c r="AP28" s="28"/>
      <c r="AQ28" s="28"/>
      <c r="AR28" s="28"/>
      <c r="AS28" s="28"/>
    </row>
  </sheetData>
  <sheetProtection/>
  <mergeCells count="100">
    <mergeCell ref="AA10:AF10"/>
    <mergeCell ref="AL12:AL13"/>
    <mergeCell ref="AA12:AB12"/>
    <mergeCell ref="AO12:AO13"/>
    <mergeCell ref="AI12:AI13"/>
    <mergeCell ref="AJ11:AL11"/>
    <mergeCell ref="BH14:BI14"/>
    <mergeCell ref="AU12:AU13"/>
    <mergeCell ref="AS12:AT12"/>
    <mergeCell ref="BB13:BC13"/>
    <mergeCell ref="BB12:BC12"/>
    <mergeCell ref="AX12:AX13"/>
    <mergeCell ref="AY12:AZ12"/>
    <mergeCell ref="BE14:BF14"/>
    <mergeCell ref="AV12:AW12"/>
    <mergeCell ref="AY13:AZ13"/>
    <mergeCell ref="BH1:BJ1"/>
    <mergeCell ref="AM11:AO11"/>
    <mergeCell ref="AM10:AR10"/>
    <mergeCell ref="R11:T11"/>
    <mergeCell ref="U2:AL2"/>
    <mergeCell ref="U4:AL4"/>
    <mergeCell ref="U6:AL6"/>
    <mergeCell ref="U11:W11"/>
    <mergeCell ref="AA11:AC11"/>
    <mergeCell ref="AD11:AF11"/>
    <mergeCell ref="Q1:T1"/>
    <mergeCell ref="AJ1:AL1"/>
    <mergeCell ref="O11:Q11"/>
    <mergeCell ref="AF12:AF13"/>
    <mergeCell ref="X12:Y12"/>
    <mergeCell ref="W12:W13"/>
    <mergeCell ref="AG12:AH12"/>
    <mergeCell ref="AD12:AE12"/>
    <mergeCell ref="AJ12:AK12"/>
    <mergeCell ref="X11:Z11"/>
    <mergeCell ref="T12:T13"/>
    <mergeCell ref="AP12:AQ12"/>
    <mergeCell ref="Q12:Q13"/>
    <mergeCell ref="U12:V12"/>
    <mergeCell ref="Z12:Z13"/>
    <mergeCell ref="AC12:AC13"/>
    <mergeCell ref="R12:S12"/>
    <mergeCell ref="C11:E11"/>
    <mergeCell ref="C12:D12"/>
    <mergeCell ref="H12:H13"/>
    <mergeCell ref="AR12:AR13"/>
    <mergeCell ref="I12:J12"/>
    <mergeCell ref="E12:E13"/>
    <mergeCell ref="F12:G12"/>
    <mergeCell ref="AM12:AN12"/>
    <mergeCell ref="AG11:AI11"/>
    <mergeCell ref="O12:P12"/>
    <mergeCell ref="A10:A12"/>
    <mergeCell ref="B10:B12"/>
    <mergeCell ref="I10:N10"/>
    <mergeCell ref="C10:H10"/>
    <mergeCell ref="F11:H11"/>
    <mergeCell ref="N12:N13"/>
    <mergeCell ref="I11:K11"/>
    <mergeCell ref="L11:N11"/>
    <mergeCell ref="L12:M12"/>
    <mergeCell ref="K12:K13"/>
    <mergeCell ref="BB11:BD11"/>
    <mergeCell ref="AS10:AX10"/>
    <mergeCell ref="AV11:AX11"/>
    <mergeCell ref="AY11:BA11"/>
    <mergeCell ref="AS11:AU11"/>
    <mergeCell ref="BE10:BJ10"/>
    <mergeCell ref="BH11:BJ11"/>
    <mergeCell ref="A4:T4"/>
    <mergeCell ref="A6:T6"/>
    <mergeCell ref="AY10:BD10"/>
    <mergeCell ref="AG10:AL10"/>
    <mergeCell ref="I9:N9"/>
    <mergeCell ref="C9:H9"/>
    <mergeCell ref="AA9:AF9"/>
    <mergeCell ref="U10:Z10"/>
    <mergeCell ref="O10:T10"/>
    <mergeCell ref="U9:Z9"/>
    <mergeCell ref="A2:T2"/>
    <mergeCell ref="AS9:AX9"/>
    <mergeCell ref="AM2:BJ2"/>
    <mergeCell ref="AM4:BJ4"/>
    <mergeCell ref="AM6:BJ6"/>
    <mergeCell ref="AM9:AR9"/>
    <mergeCell ref="BE9:BJ9"/>
    <mergeCell ref="AY9:BD9"/>
    <mergeCell ref="O9:T9"/>
    <mergeCell ref="AG9:AL9"/>
    <mergeCell ref="AP11:AR11"/>
    <mergeCell ref="BA12:BA13"/>
    <mergeCell ref="BJ12:BJ13"/>
    <mergeCell ref="BE13:BF13"/>
    <mergeCell ref="BE12:BF12"/>
    <mergeCell ref="BD12:BD13"/>
    <mergeCell ref="BH13:BI13"/>
    <mergeCell ref="BG12:BG13"/>
    <mergeCell ref="BH12:BI12"/>
    <mergeCell ref="BE11:BG11"/>
  </mergeCells>
  <conditionalFormatting sqref="AJ17 R17 BH17">
    <cfRule type="cellIs" priority="5" dxfId="10" operator="lessThan" stopIfTrue="1">
      <formula>0</formula>
    </cfRule>
  </conditionalFormatting>
  <conditionalFormatting sqref="C14:BD15">
    <cfRule type="cellIs" priority="3" dxfId="9" operator="lessThan" stopIfTrue="1">
      <formula>0</formula>
    </cfRule>
  </conditionalFormatting>
  <conditionalFormatting sqref="BH15">
    <cfRule type="cellIs" priority="2" dxfId="9" operator="lessThan" stopIfTrue="1">
      <formula>0</formula>
    </cfRule>
  </conditionalFormatting>
  <conditionalFormatting sqref="BL15">
    <cfRule type="cellIs" priority="1" dxfId="9" operator="lessThan" stopIfTrue="1">
      <formula>0</formula>
    </cfRule>
  </conditionalFormatting>
  <printOptions horizontalCentered="1"/>
  <pageMargins left="0.5" right="0.28" top="0.75" bottom="0.75" header="0.5" footer="0.5"/>
  <pageSetup horizontalDpi="600" verticalDpi="600" orientation="landscape" paperSize="9" scale="69" r:id="rId1"/>
  <colBreaks count="2" manualBreakCount="2">
    <brk id="20" max="65535" man="1"/>
    <brk id="38" max="65535" man="1"/>
  </colBreaks>
</worksheet>
</file>

<file path=xl/worksheets/sheet4.xml><?xml version="1.0" encoding="utf-8"?>
<worksheet xmlns="http://schemas.openxmlformats.org/spreadsheetml/2006/main" xmlns:r="http://schemas.openxmlformats.org/officeDocument/2006/relationships">
  <dimension ref="A1:W31"/>
  <sheetViews>
    <sheetView view="pageBreakPreview" zoomScale="70" zoomScaleNormal="85" zoomScaleSheetLayoutView="70" zoomScalePageLayoutView="0" workbookViewId="0" topLeftCell="A1">
      <pane xSplit="2" ySplit="10" topLeftCell="C20" activePane="bottomRight" state="frozen"/>
      <selection pane="topLeft" activeCell="A1" sqref="A1"/>
      <selection pane="topRight" activeCell="C1" sqref="C1"/>
      <selection pane="bottomLeft" activeCell="A11" sqref="A11"/>
      <selection pane="bottomRight" activeCell="L31" sqref="A1:L31"/>
    </sheetView>
  </sheetViews>
  <sheetFormatPr defaultColWidth="9.140625" defaultRowHeight="15"/>
  <cols>
    <col min="1" max="1" width="5.57421875" style="94" customWidth="1"/>
    <col min="2" max="2" width="24.28125" style="94" customWidth="1"/>
    <col min="3" max="3" width="13.57421875" style="94" customWidth="1"/>
    <col min="4" max="4" width="12.8515625" style="94" customWidth="1"/>
    <col min="5" max="5" width="12.57421875" style="94" customWidth="1"/>
    <col min="6" max="6" width="13.7109375" style="94" customWidth="1"/>
    <col min="7" max="7" width="9.7109375" style="195" customWidth="1"/>
    <col min="8" max="8" width="13.57421875" style="195" customWidth="1"/>
    <col min="9" max="9" width="9.7109375" style="94" customWidth="1"/>
    <col min="10" max="10" width="12.421875" style="94" customWidth="1"/>
    <col min="11" max="11" width="9.7109375" style="94" customWidth="1"/>
    <col min="12" max="12" width="11.00390625" style="94" customWidth="1"/>
    <col min="13" max="13" width="9.140625" style="4" customWidth="1"/>
    <col min="14" max="14" width="10.00390625" style="4" bestFit="1" customWidth="1"/>
    <col min="15" max="16384" width="9.140625" style="4" customWidth="1"/>
  </cols>
  <sheetData>
    <row r="1" spans="11:12" ht="15.75">
      <c r="K1" s="495" t="s">
        <v>71</v>
      </c>
      <c r="L1" s="495"/>
    </row>
    <row r="2" spans="1:12" ht="23.25">
      <c r="A2" s="496" t="s">
        <v>127</v>
      </c>
      <c r="B2" s="496"/>
      <c r="C2" s="496"/>
      <c r="D2" s="496"/>
      <c r="E2" s="496"/>
      <c r="F2" s="496"/>
      <c r="G2" s="496"/>
      <c r="H2" s="496"/>
      <c r="I2" s="496"/>
      <c r="J2" s="496"/>
      <c r="K2" s="496"/>
      <c r="L2" s="496"/>
    </row>
    <row r="3" spans="1:12" ht="10.5" customHeight="1">
      <c r="A3" s="95"/>
      <c r="B3" s="95"/>
      <c r="C3" s="95"/>
      <c r="D3" s="95"/>
      <c r="E3" s="95"/>
      <c r="F3" s="95"/>
      <c r="G3" s="196"/>
      <c r="H3" s="196"/>
      <c r="I3" s="95"/>
      <c r="J3" s="95"/>
      <c r="K3" s="95"/>
      <c r="L3" s="95"/>
    </row>
    <row r="4" spans="1:12" ht="18.75">
      <c r="A4" s="497" t="s">
        <v>36</v>
      </c>
      <c r="B4" s="497"/>
      <c r="C4" s="497"/>
      <c r="D4" s="497"/>
      <c r="E4" s="497"/>
      <c r="F4" s="497"/>
      <c r="G4" s="497"/>
      <c r="H4" s="497"/>
      <c r="I4" s="497"/>
      <c r="J4" s="497"/>
      <c r="K4" s="497"/>
      <c r="L4" s="497"/>
    </row>
    <row r="5" ht="11.25" customHeight="1"/>
    <row r="6" spans="1:12" ht="18.75">
      <c r="A6" s="498" t="s">
        <v>155</v>
      </c>
      <c r="B6" s="498"/>
      <c r="C6" s="498"/>
      <c r="D6" s="498"/>
      <c r="E6" s="498"/>
      <c r="F6" s="498"/>
      <c r="G6" s="498"/>
      <c r="H6" s="498"/>
      <c r="I6" s="498"/>
      <c r="J6" s="498"/>
      <c r="K6" s="498"/>
      <c r="L6" s="498"/>
    </row>
    <row r="8" spans="1:12" ht="111" customHeight="1">
      <c r="A8" s="492" t="s">
        <v>0</v>
      </c>
      <c r="B8" s="492" t="s">
        <v>38</v>
      </c>
      <c r="C8" s="492" t="s">
        <v>68</v>
      </c>
      <c r="D8" s="492"/>
      <c r="E8" s="493" t="s">
        <v>72</v>
      </c>
      <c r="F8" s="493"/>
      <c r="G8" s="494" t="s">
        <v>73</v>
      </c>
      <c r="H8" s="494"/>
      <c r="I8" s="492" t="s">
        <v>74</v>
      </c>
      <c r="J8" s="492"/>
      <c r="K8" s="492" t="s">
        <v>75</v>
      </c>
      <c r="L8" s="492"/>
    </row>
    <row r="9" spans="1:12" ht="20.25" customHeight="1">
      <c r="A9" s="492"/>
      <c r="B9" s="492"/>
      <c r="C9" s="84" t="s">
        <v>69</v>
      </c>
      <c r="D9" s="84" t="s">
        <v>70</v>
      </c>
      <c r="E9" s="380" t="s">
        <v>69</v>
      </c>
      <c r="F9" s="380" t="s">
        <v>70</v>
      </c>
      <c r="G9" s="197" t="s">
        <v>69</v>
      </c>
      <c r="H9" s="197" t="s">
        <v>70</v>
      </c>
      <c r="I9" s="84" t="s">
        <v>69</v>
      </c>
      <c r="J9" s="84" t="s">
        <v>70</v>
      </c>
      <c r="K9" s="84" t="s">
        <v>69</v>
      </c>
      <c r="L9" s="84" t="s">
        <v>98</v>
      </c>
    </row>
    <row r="10" spans="1:19" ht="15">
      <c r="A10" s="5">
        <v>1</v>
      </c>
      <c r="B10" s="5">
        <v>2</v>
      </c>
      <c r="C10" s="5">
        <v>3</v>
      </c>
      <c r="D10" s="5">
        <v>4</v>
      </c>
      <c r="E10" s="381">
        <v>5</v>
      </c>
      <c r="F10" s="381">
        <v>6</v>
      </c>
      <c r="G10" s="198">
        <v>7</v>
      </c>
      <c r="H10" s="198">
        <v>8</v>
      </c>
      <c r="I10" s="5">
        <v>9</v>
      </c>
      <c r="J10" s="5">
        <v>10</v>
      </c>
      <c r="K10" s="5">
        <v>11</v>
      </c>
      <c r="L10" s="5">
        <v>12</v>
      </c>
      <c r="O10"/>
      <c r="P10"/>
      <c r="Q10"/>
      <c r="R10"/>
      <c r="S10"/>
    </row>
    <row r="11" spans="1:23" s="354" customFormat="1" ht="18.75">
      <c r="A11" s="366">
        <v>1</v>
      </c>
      <c r="B11" s="366" t="s">
        <v>22</v>
      </c>
      <c r="C11" s="367">
        <v>1799</v>
      </c>
      <c r="D11" s="368">
        <v>52</v>
      </c>
      <c r="E11" s="361">
        <f>22-F11</f>
        <v>14</v>
      </c>
      <c r="F11" s="361">
        <v>8</v>
      </c>
      <c r="G11" s="352">
        <v>258</v>
      </c>
      <c r="H11" s="352">
        <v>29</v>
      </c>
      <c r="I11" s="352">
        <v>0</v>
      </c>
      <c r="J11" s="352">
        <v>9</v>
      </c>
      <c r="K11" s="352">
        <v>0</v>
      </c>
      <c r="L11" s="352">
        <v>0</v>
      </c>
      <c r="M11" s="353"/>
      <c r="N11" s="354">
        <f>ROUND('[2]Part-I'!P13/0.00098,0)</f>
        <v>13</v>
      </c>
      <c r="O11" s="353">
        <f>G11+H11</f>
        <v>287</v>
      </c>
      <c r="P11" s="353">
        <f>O11/$O$24</f>
        <v>0.10862982588947767</v>
      </c>
      <c r="Q11" s="353">
        <f>ROUND($O$25*P11,0)</f>
        <v>0</v>
      </c>
      <c r="R11" s="353"/>
      <c r="S11" s="353">
        <f>E11+F11</f>
        <v>22</v>
      </c>
      <c r="T11" s="353">
        <v>429</v>
      </c>
      <c r="U11" s="353">
        <f>T11-H11</f>
        <v>400</v>
      </c>
      <c r="V11" s="353">
        <f>T11-F11</f>
        <v>421</v>
      </c>
      <c r="W11" s="353">
        <v>429</v>
      </c>
    </row>
    <row r="12" spans="1:23" s="354" customFormat="1" ht="18.75">
      <c r="A12" s="366">
        <v>2</v>
      </c>
      <c r="B12" s="366" t="s">
        <v>23</v>
      </c>
      <c r="C12" s="369">
        <v>145</v>
      </c>
      <c r="D12" s="369">
        <v>156</v>
      </c>
      <c r="E12" s="362">
        <f>22-F12</f>
        <v>11</v>
      </c>
      <c r="F12" s="362">
        <v>11</v>
      </c>
      <c r="G12" s="370">
        <v>139</v>
      </c>
      <c r="H12" s="370">
        <v>173</v>
      </c>
      <c r="I12" s="370">
        <v>1</v>
      </c>
      <c r="J12" s="370">
        <v>4</v>
      </c>
      <c r="K12" s="370">
        <v>2</v>
      </c>
      <c r="L12" s="370">
        <v>2</v>
      </c>
      <c r="M12" s="353"/>
      <c r="N12" s="354">
        <f>ROUND('[2]Part-I'!P14/0.00098,0)</f>
        <v>0</v>
      </c>
      <c r="O12" s="353">
        <f>G12+H12</f>
        <v>312</v>
      </c>
      <c r="P12" s="353">
        <f aca="true" t="shared" si="0" ref="P12:P23">O12/$O$24</f>
        <v>0.11809235427706283</v>
      </c>
      <c r="Q12" s="353">
        <f aca="true" t="shared" si="1" ref="Q12:Q23">ROUND($O$25*P12,0)</f>
        <v>0</v>
      </c>
      <c r="R12" s="353"/>
      <c r="S12" s="353">
        <f>E12+F12</f>
        <v>22</v>
      </c>
      <c r="T12" s="353">
        <v>646</v>
      </c>
      <c r="U12" s="353">
        <f aca="true" t="shared" si="2" ref="U12:U23">T12-H12</f>
        <v>473</v>
      </c>
      <c r="V12" s="353">
        <f>T12-F12</f>
        <v>635</v>
      </c>
      <c r="W12" s="353">
        <v>646</v>
      </c>
    </row>
    <row r="13" spans="1:23" s="354" customFormat="1" ht="18.75" customHeight="1">
      <c r="A13" s="366">
        <v>3</v>
      </c>
      <c r="B13" s="366" t="s">
        <v>24</v>
      </c>
      <c r="C13" s="367">
        <v>3387.8330813807006</v>
      </c>
      <c r="D13" s="371">
        <v>13551.332325522802</v>
      </c>
      <c r="E13" s="361">
        <f>32-F13</f>
        <v>18</v>
      </c>
      <c r="F13" s="361">
        <v>14</v>
      </c>
      <c r="G13" s="352">
        <v>0</v>
      </c>
      <c r="H13" s="352">
        <v>0</v>
      </c>
      <c r="I13" s="352">
        <v>0</v>
      </c>
      <c r="J13" s="352">
        <v>0</v>
      </c>
      <c r="K13" s="352">
        <v>0</v>
      </c>
      <c r="L13" s="352">
        <v>0</v>
      </c>
      <c r="M13" s="353"/>
      <c r="N13" s="354">
        <f>ROUND('[2]Part-I'!P15/0.00098,0)</f>
        <v>0</v>
      </c>
      <c r="O13" s="353">
        <f aca="true" t="shared" si="3" ref="O13:O23">G13+H13</f>
        <v>0</v>
      </c>
      <c r="P13" s="353">
        <f t="shared" si="0"/>
        <v>0</v>
      </c>
      <c r="Q13" s="353">
        <f t="shared" si="1"/>
        <v>0</v>
      </c>
      <c r="R13" s="353"/>
      <c r="S13" s="353">
        <f aca="true" t="shared" si="4" ref="S13:S23">E13+F13</f>
        <v>32</v>
      </c>
      <c r="T13" s="353">
        <v>1043</v>
      </c>
      <c r="U13" s="353">
        <f t="shared" si="2"/>
        <v>1043</v>
      </c>
      <c r="V13" s="353">
        <f aca="true" t="shared" si="5" ref="V13:V23">T13-F13</f>
        <v>1029</v>
      </c>
      <c r="W13" s="353">
        <v>1043</v>
      </c>
    </row>
    <row r="14" spans="1:23" s="354" customFormat="1" ht="18.75">
      <c r="A14" s="366">
        <v>4</v>
      </c>
      <c r="B14" s="366" t="s">
        <v>25</v>
      </c>
      <c r="C14" s="369">
        <v>968</v>
      </c>
      <c r="D14" s="369">
        <v>1534</v>
      </c>
      <c r="E14" s="361">
        <f>24-F14</f>
        <v>13</v>
      </c>
      <c r="F14" s="361">
        <v>11</v>
      </c>
      <c r="G14" s="352">
        <v>14</v>
      </c>
      <c r="H14" s="352">
        <v>14</v>
      </c>
      <c r="I14" s="352">
        <v>2</v>
      </c>
      <c r="J14" s="352">
        <v>5</v>
      </c>
      <c r="K14" s="352">
        <v>0</v>
      </c>
      <c r="L14" s="352">
        <v>13</v>
      </c>
      <c r="M14" s="353"/>
      <c r="N14" s="354">
        <f>ROUND('[2]Part-I'!P16/0.00098,0)</f>
        <v>872</v>
      </c>
      <c r="O14" s="353">
        <f t="shared" si="3"/>
        <v>28</v>
      </c>
      <c r="P14" s="353">
        <f t="shared" si="0"/>
        <v>0.010598031794095382</v>
      </c>
      <c r="Q14" s="353">
        <f t="shared" si="1"/>
        <v>0</v>
      </c>
      <c r="R14" s="353"/>
      <c r="S14" s="353">
        <f t="shared" si="4"/>
        <v>24</v>
      </c>
      <c r="T14" s="353">
        <v>441</v>
      </c>
      <c r="U14" s="353">
        <f t="shared" si="2"/>
        <v>427</v>
      </c>
      <c r="V14" s="353">
        <f t="shared" si="5"/>
        <v>430</v>
      </c>
      <c r="W14" s="353">
        <v>441</v>
      </c>
    </row>
    <row r="15" spans="1:23" s="358" customFormat="1" ht="18.75">
      <c r="A15" s="366">
        <v>5</v>
      </c>
      <c r="B15" s="366" t="s">
        <v>26</v>
      </c>
      <c r="C15" s="372">
        <v>1366</v>
      </c>
      <c r="D15" s="372">
        <v>342</v>
      </c>
      <c r="E15" s="363">
        <f>22-F15</f>
        <v>6</v>
      </c>
      <c r="F15" s="363">
        <v>16</v>
      </c>
      <c r="G15" s="356">
        <v>0</v>
      </c>
      <c r="H15" s="356">
        <v>13.1</v>
      </c>
      <c r="I15" s="356">
        <v>7</v>
      </c>
      <c r="J15" s="356">
        <v>76</v>
      </c>
      <c r="K15" s="356">
        <v>0</v>
      </c>
      <c r="L15" s="356">
        <v>5</v>
      </c>
      <c r="M15" s="357"/>
      <c r="N15" s="358">
        <f>ROUND('[2]Part-I'!P17/0.00098,0)</f>
        <v>0</v>
      </c>
      <c r="O15" s="357">
        <f t="shared" si="3"/>
        <v>13.1</v>
      </c>
      <c r="P15" s="357">
        <f t="shared" si="0"/>
        <v>0.004958364875094625</v>
      </c>
      <c r="Q15" s="357">
        <f t="shared" si="1"/>
        <v>0</v>
      </c>
      <c r="R15" s="357"/>
      <c r="S15" s="357">
        <f t="shared" si="4"/>
        <v>22</v>
      </c>
      <c r="T15" s="357">
        <v>614</v>
      </c>
      <c r="U15" s="357">
        <f t="shared" si="2"/>
        <v>600.9</v>
      </c>
      <c r="V15" s="357">
        <f t="shared" si="5"/>
        <v>598</v>
      </c>
      <c r="W15" s="357">
        <v>614</v>
      </c>
    </row>
    <row r="16" spans="1:23" s="354" customFormat="1" ht="18.75">
      <c r="A16" s="366">
        <v>6</v>
      </c>
      <c r="B16" s="366" t="s">
        <v>27</v>
      </c>
      <c r="C16" s="373">
        <v>3806</v>
      </c>
      <c r="D16" s="373">
        <v>457</v>
      </c>
      <c r="E16" s="364">
        <f>22-F16</f>
        <v>13</v>
      </c>
      <c r="F16" s="364">
        <v>9</v>
      </c>
      <c r="G16" s="359">
        <v>14</v>
      </c>
      <c r="H16" s="359">
        <v>7</v>
      </c>
      <c r="I16" s="359">
        <v>10</v>
      </c>
      <c r="J16" s="359">
        <v>1</v>
      </c>
      <c r="K16" s="355">
        <v>0</v>
      </c>
      <c r="L16" s="355">
        <v>0</v>
      </c>
      <c r="M16" s="353"/>
      <c r="N16" s="354">
        <f>ROUND('[2]Part-I'!P18/0.00098,0)</f>
        <v>2303</v>
      </c>
      <c r="O16" s="353">
        <f t="shared" si="3"/>
        <v>21</v>
      </c>
      <c r="P16" s="353">
        <f t="shared" si="0"/>
        <v>0.007948523845571537</v>
      </c>
      <c r="Q16" s="353">
        <f t="shared" si="1"/>
        <v>0</v>
      </c>
      <c r="R16" s="353"/>
      <c r="S16" s="353">
        <f t="shared" si="4"/>
        <v>22</v>
      </c>
      <c r="T16" s="353">
        <v>614</v>
      </c>
      <c r="U16" s="353">
        <f t="shared" si="2"/>
        <v>607</v>
      </c>
      <c r="V16" s="353">
        <f t="shared" si="5"/>
        <v>605</v>
      </c>
      <c r="W16" s="353">
        <v>614</v>
      </c>
    </row>
    <row r="17" spans="1:23" s="354" customFormat="1" ht="18.75">
      <c r="A17" s="366">
        <v>7</v>
      </c>
      <c r="B17" s="366" t="s">
        <v>28</v>
      </c>
      <c r="C17" s="372">
        <v>3299.170918367347</v>
      </c>
      <c r="D17" s="372">
        <v>582.2066326530613</v>
      </c>
      <c r="E17" s="361">
        <f>20-F17</f>
        <v>8</v>
      </c>
      <c r="F17" s="361">
        <v>12</v>
      </c>
      <c r="G17" s="374">
        <v>257</v>
      </c>
      <c r="H17" s="374">
        <v>121</v>
      </c>
      <c r="I17" s="352">
        <v>0</v>
      </c>
      <c r="J17" s="352">
        <v>10</v>
      </c>
      <c r="K17" s="352">
        <v>2</v>
      </c>
      <c r="L17" s="352">
        <v>7</v>
      </c>
      <c r="M17" s="353"/>
      <c r="N17" s="354">
        <f>ROUND('[2]Part-I'!P19/0.00098,0)</f>
        <v>0</v>
      </c>
      <c r="O17" s="353">
        <f t="shared" si="3"/>
        <v>378</v>
      </c>
      <c r="P17" s="353">
        <f t="shared" si="0"/>
        <v>0.14307342922028765</v>
      </c>
      <c r="Q17" s="353">
        <f t="shared" si="1"/>
        <v>0</v>
      </c>
      <c r="R17" s="353"/>
      <c r="S17" s="353">
        <f t="shared" si="4"/>
        <v>20</v>
      </c>
      <c r="T17" s="353">
        <v>577</v>
      </c>
      <c r="U17" s="353">
        <f t="shared" si="2"/>
        <v>456</v>
      </c>
      <c r="V17" s="353">
        <f t="shared" si="5"/>
        <v>565</v>
      </c>
      <c r="W17" s="353">
        <v>577</v>
      </c>
    </row>
    <row r="18" spans="1:23" s="354" customFormat="1" ht="18.75">
      <c r="A18" s="366">
        <v>8</v>
      </c>
      <c r="B18" s="366" t="s">
        <v>29</v>
      </c>
      <c r="C18" s="367">
        <v>0</v>
      </c>
      <c r="D18" s="368">
        <v>0</v>
      </c>
      <c r="E18" s="361">
        <f>24-F18</f>
        <v>12</v>
      </c>
      <c r="F18" s="361">
        <v>12</v>
      </c>
      <c r="G18" s="352">
        <v>0</v>
      </c>
      <c r="H18" s="352">
        <v>0</v>
      </c>
      <c r="I18" s="352">
        <v>0</v>
      </c>
      <c r="J18" s="352">
        <v>0</v>
      </c>
      <c r="K18" s="352">
        <v>0</v>
      </c>
      <c r="L18" s="352">
        <v>0</v>
      </c>
      <c r="M18" s="353"/>
      <c r="N18" s="354">
        <f>ROUND('[2]Part-I'!P20/0.00098,0)</f>
        <v>0</v>
      </c>
      <c r="O18" s="353">
        <f t="shared" si="3"/>
        <v>0</v>
      </c>
      <c r="P18" s="353">
        <f t="shared" si="0"/>
        <v>0</v>
      </c>
      <c r="Q18" s="353">
        <f t="shared" si="1"/>
        <v>0</v>
      </c>
      <c r="R18" s="353"/>
      <c r="S18" s="353">
        <f t="shared" si="4"/>
        <v>24</v>
      </c>
      <c r="T18" s="353">
        <v>473</v>
      </c>
      <c r="U18" s="353">
        <f t="shared" si="2"/>
        <v>473</v>
      </c>
      <c r="V18" s="353">
        <f t="shared" si="5"/>
        <v>461</v>
      </c>
      <c r="W18" s="353">
        <v>473</v>
      </c>
    </row>
    <row r="19" spans="1:23" s="358" customFormat="1" ht="18.75">
      <c r="A19" s="366">
        <v>9</v>
      </c>
      <c r="B19" s="366" t="s">
        <v>30</v>
      </c>
      <c r="C19" s="373">
        <v>0</v>
      </c>
      <c r="D19" s="373">
        <v>87</v>
      </c>
      <c r="E19" s="364">
        <f>10-F19</f>
        <v>5</v>
      </c>
      <c r="F19" s="364">
        <v>5</v>
      </c>
      <c r="G19" s="359">
        <v>0</v>
      </c>
      <c r="H19" s="359">
        <v>12</v>
      </c>
      <c r="I19" s="359">
        <v>4</v>
      </c>
      <c r="J19" s="359">
        <v>1</v>
      </c>
      <c r="K19" s="359">
        <v>0</v>
      </c>
      <c r="L19" s="359">
        <v>0</v>
      </c>
      <c r="M19" s="357"/>
      <c r="N19" s="358">
        <f>ROUND('[2]Part-I'!P21/0.00098,0)</f>
        <v>0</v>
      </c>
      <c r="O19" s="357">
        <f t="shared" si="3"/>
        <v>12</v>
      </c>
      <c r="P19" s="357">
        <f t="shared" si="0"/>
        <v>0.004542013626040878</v>
      </c>
      <c r="Q19" s="357">
        <f t="shared" si="1"/>
        <v>0</v>
      </c>
      <c r="R19" s="357"/>
      <c r="S19" s="357">
        <f t="shared" si="4"/>
        <v>10</v>
      </c>
      <c r="T19" s="357">
        <v>319</v>
      </c>
      <c r="U19" s="357">
        <f t="shared" si="2"/>
        <v>307</v>
      </c>
      <c r="V19" s="357">
        <f t="shared" si="5"/>
        <v>314</v>
      </c>
      <c r="W19" s="357">
        <v>319</v>
      </c>
    </row>
    <row r="20" spans="1:23" s="354" customFormat="1" ht="18.75">
      <c r="A20" s="366">
        <v>10</v>
      </c>
      <c r="B20" s="366" t="s">
        <v>31</v>
      </c>
      <c r="C20" s="375">
        <v>0</v>
      </c>
      <c r="D20" s="376">
        <v>1245</v>
      </c>
      <c r="E20" s="365">
        <f>32-F20</f>
        <v>20</v>
      </c>
      <c r="F20" s="365">
        <v>12</v>
      </c>
      <c r="G20" s="377">
        <v>0</v>
      </c>
      <c r="H20" s="378">
        <v>15</v>
      </c>
      <c r="I20" s="360">
        <v>0</v>
      </c>
      <c r="J20" s="360">
        <v>16</v>
      </c>
      <c r="K20" s="360">
        <v>7</v>
      </c>
      <c r="L20" s="360">
        <v>6</v>
      </c>
      <c r="M20" s="353"/>
      <c r="N20" s="354">
        <f>ROUND('[2]Part-I'!P22/0.00098,0)</f>
        <v>8</v>
      </c>
      <c r="O20" s="353">
        <f t="shared" si="3"/>
        <v>15</v>
      </c>
      <c r="P20" s="353">
        <f t="shared" si="0"/>
        <v>0.005677517032551098</v>
      </c>
      <c r="Q20" s="353">
        <f t="shared" si="1"/>
        <v>0</v>
      </c>
      <c r="R20" s="353"/>
      <c r="S20" s="353">
        <f t="shared" si="4"/>
        <v>32</v>
      </c>
      <c r="T20" s="353">
        <v>1345</v>
      </c>
      <c r="U20" s="353">
        <f t="shared" si="2"/>
        <v>1330</v>
      </c>
      <c r="V20" s="353">
        <f t="shared" si="5"/>
        <v>1333</v>
      </c>
      <c r="W20" s="353">
        <v>1345</v>
      </c>
    </row>
    <row r="21" spans="1:23" s="354" customFormat="1" ht="18.75">
      <c r="A21" s="366">
        <v>11</v>
      </c>
      <c r="B21" s="366" t="s">
        <v>32</v>
      </c>
      <c r="C21" s="379">
        <v>2658</v>
      </c>
      <c r="D21" s="379">
        <v>626</v>
      </c>
      <c r="E21" s="362">
        <f>10-F21</f>
        <v>0</v>
      </c>
      <c r="F21" s="362">
        <v>10</v>
      </c>
      <c r="G21" s="355">
        <v>105</v>
      </c>
      <c r="H21" s="355">
        <v>134</v>
      </c>
      <c r="I21" s="355">
        <v>0</v>
      </c>
      <c r="J21" s="355">
        <v>5</v>
      </c>
      <c r="K21" s="355">
        <v>0</v>
      </c>
      <c r="L21" s="355">
        <v>2</v>
      </c>
      <c r="M21" s="353"/>
      <c r="N21" s="354">
        <f>ROUND('[2]Part-I'!P23/0.00098,0)</f>
        <v>8</v>
      </c>
      <c r="O21" s="353">
        <f t="shared" si="3"/>
        <v>239</v>
      </c>
      <c r="P21" s="353">
        <f t="shared" si="0"/>
        <v>0.09046177138531415</v>
      </c>
      <c r="Q21" s="353">
        <f t="shared" si="1"/>
        <v>0</v>
      </c>
      <c r="R21" s="353"/>
      <c r="S21" s="353">
        <f t="shared" si="4"/>
        <v>10</v>
      </c>
      <c r="T21" s="353">
        <v>183</v>
      </c>
      <c r="U21" s="353">
        <f t="shared" si="2"/>
        <v>49</v>
      </c>
      <c r="V21" s="353">
        <f t="shared" si="5"/>
        <v>173</v>
      </c>
      <c r="W21" s="353">
        <v>183</v>
      </c>
    </row>
    <row r="22" spans="1:23" s="354" customFormat="1" ht="18.75">
      <c r="A22" s="366">
        <v>12</v>
      </c>
      <c r="B22" s="366" t="s">
        <v>33</v>
      </c>
      <c r="C22" s="369">
        <v>2253</v>
      </c>
      <c r="D22" s="369">
        <v>464</v>
      </c>
      <c r="E22" s="361">
        <f>24-F22</f>
        <v>11</v>
      </c>
      <c r="F22" s="361">
        <v>13</v>
      </c>
      <c r="G22" s="352">
        <v>27</v>
      </c>
      <c r="H22" s="352">
        <v>0</v>
      </c>
      <c r="I22" s="352">
        <v>0</v>
      </c>
      <c r="J22" s="352">
        <v>0</v>
      </c>
      <c r="K22" s="352">
        <v>1</v>
      </c>
      <c r="L22" s="352">
        <v>0</v>
      </c>
      <c r="M22" s="353"/>
      <c r="N22" s="354">
        <f>ROUND('[2]Part-I'!P24/0.00098,0)</f>
        <v>266</v>
      </c>
      <c r="O22" s="353">
        <f t="shared" si="3"/>
        <v>27</v>
      </c>
      <c r="P22" s="353">
        <f t="shared" si="0"/>
        <v>0.010219530658591975</v>
      </c>
      <c r="Q22" s="353">
        <f t="shared" si="1"/>
        <v>0</v>
      </c>
      <c r="R22" s="353"/>
      <c r="S22" s="353">
        <f t="shared" si="4"/>
        <v>24</v>
      </c>
      <c r="T22" s="353">
        <v>350</v>
      </c>
      <c r="U22" s="353">
        <f t="shared" si="2"/>
        <v>350</v>
      </c>
      <c r="V22" s="353">
        <f t="shared" si="5"/>
        <v>337</v>
      </c>
      <c r="W22" s="353">
        <v>350</v>
      </c>
    </row>
    <row r="23" spans="1:23" s="354" customFormat="1" ht="18.75">
      <c r="A23" s="366">
        <v>13</v>
      </c>
      <c r="B23" s="366" t="s">
        <v>34</v>
      </c>
      <c r="C23" s="373">
        <v>0</v>
      </c>
      <c r="D23" s="373">
        <v>3</v>
      </c>
      <c r="E23" s="364">
        <f>28-F23</f>
        <v>22</v>
      </c>
      <c r="F23" s="364">
        <v>6</v>
      </c>
      <c r="G23" s="359">
        <v>0</v>
      </c>
      <c r="H23" s="359">
        <v>1</v>
      </c>
      <c r="I23" s="359">
        <v>0</v>
      </c>
      <c r="J23" s="359">
        <v>0</v>
      </c>
      <c r="K23" s="359">
        <v>0</v>
      </c>
      <c r="L23" s="359">
        <v>0</v>
      </c>
      <c r="M23" s="353"/>
      <c r="N23" s="354">
        <f>ROUND('[2]Part-I'!P25/0.00098,0)</f>
        <v>12</v>
      </c>
      <c r="O23" s="353">
        <f t="shared" si="3"/>
        <v>1</v>
      </c>
      <c r="P23" s="353">
        <f t="shared" si="0"/>
        <v>0.0003785011355034065</v>
      </c>
      <c r="Q23" s="353">
        <f t="shared" si="1"/>
        <v>0</v>
      </c>
      <c r="R23" s="353"/>
      <c r="S23" s="353">
        <f t="shared" si="4"/>
        <v>28</v>
      </c>
      <c r="T23" s="353">
        <v>753</v>
      </c>
      <c r="U23" s="353">
        <f t="shared" si="2"/>
        <v>752</v>
      </c>
      <c r="V23" s="353">
        <f t="shared" si="5"/>
        <v>747</v>
      </c>
      <c r="W23" s="353">
        <v>753</v>
      </c>
    </row>
    <row r="24" spans="1:20" s="225" customFormat="1" ht="18.75">
      <c r="A24" s="325"/>
      <c r="B24" s="326" t="s">
        <v>5</v>
      </c>
      <c r="C24" s="327">
        <f>SUM(C11:C23)</f>
        <v>19682.00399974805</v>
      </c>
      <c r="D24" s="327">
        <f aca="true" t="shared" si="6" ref="D24:L24">SUM(D11:D23)</f>
        <v>19099.538958175865</v>
      </c>
      <c r="E24" s="382">
        <f t="shared" si="6"/>
        <v>153</v>
      </c>
      <c r="F24" s="382">
        <f t="shared" si="6"/>
        <v>139</v>
      </c>
      <c r="G24" s="350">
        <f t="shared" si="6"/>
        <v>814</v>
      </c>
      <c r="H24" s="350">
        <f t="shared" si="6"/>
        <v>519.1</v>
      </c>
      <c r="I24" s="350">
        <f t="shared" si="6"/>
        <v>24</v>
      </c>
      <c r="J24" s="350">
        <f t="shared" si="6"/>
        <v>127</v>
      </c>
      <c r="K24" s="350">
        <f t="shared" si="6"/>
        <v>12</v>
      </c>
      <c r="L24" s="350">
        <f t="shared" si="6"/>
        <v>35</v>
      </c>
      <c r="O24" s="226">
        <v>2642</v>
      </c>
      <c r="S24" s="226">
        <f>SUM(S11:S23)</f>
        <v>292</v>
      </c>
      <c r="T24" s="226"/>
    </row>
    <row r="25" spans="1:20" s="231" customFormat="1" ht="18.75">
      <c r="A25" s="227"/>
      <c r="B25" s="227"/>
      <c r="C25" s="227"/>
      <c r="D25" s="227"/>
      <c r="E25" s="351"/>
      <c r="F25" s="227"/>
      <c r="G25" s="228"/>
      <c r="H25" s="229"/>
      <c r="I25" s="227"/>
      <c r="J25" s="230"/>
      <c r="K25" s="227"/>
      <c r="L25" s="227"/>
      <c r="T25" s="232"/>
    </row>
    <row r="26" spans="1:12" s="126" customFormat="1" ht="30" customHeight="1">
      <c r="A26" s="125"/>
      <c r="B26" s="125"/>
      <c r="C26" s="201"/>
      <c r="D26" s="201"/>
      <c r="E26" s="201"/>
      <c r="F26" s="201"/>
      <c r="G26" s="202"/>
      <c r="H26" s="202"/>
      <c r="I26" s="201"/>
      <c r="J26" s="201"/>
      <c r="K26" s="201"/>
      <c r="L26" s="201"/>
    </row>
    <row r="27" spans="6:10" ht="18">
      <c r="F27" s="82"/>
      <c r="G27" s="199"/>
      <c r="H27" s="200"/>
      <c r="I27" s="96"/>
      <c r="J27" s="97" t="s">
        <v>123</v>
      </c>
    </row>
    <row r="28" spans="4:10" ht="18">
      <c r="D28" s="98"/>
      <c r="J28" s="99" t="s">
        <v>124</v>
      </c>
    </row>
    <row r="29" ht="18">
      <c r="J29" s="99" t="s">
        <v>106</v>
      </c>
    </row>
    <row r="30" ht="18">
      <c r="J30" s="100" t="s">
        <v>125</v>
      </c>
    </row>
    <row r="31" ht="18">
      <c r="J31" s="99" t="s">
        <v>108</v>
      </c>
    </row>
  </sheetData>
  <sheetProtection/>
  <mergeCells count="11">
    <mergeCell ref="K1:L1"/>
    <mergeCell ref="A2:L2"/>
    <mergeCell ref="A4:L4"/>
    <mergeCell ref="A6:L6"/>
    <mergeCell ref="I8:J8"/>
    <mergeCell ref="K8:L8"/>
    <mergeCell ref="A8:A9"/>
    <mergeCell ref="B8:B9"/>
    <mergeCell ref="C8:D8"/>
    <mergeCell ref="E8:F8"/>
    <mergeCell ref="G8:H8"/>
  </mergeCells>
  <conditionalFormatting sqref="J30">
    <cfRule type="cellIs" priority="1" dxfId="10" operator="lessThan" stopIfTrue="1">
      <formula>0</formula>
    </cfRule>
  </conditionalFormatting>
  <printOptions horizontalCentered="1"/>
  <pageMargins left="0.5" right="0.25" top="0.5" bottom="0.5" header="0.5" footer="0.5"/>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V17"/>
  <sheetViews>
    <sheetView view="pageBreakPreview" zoomScale="70" zoomScaleNormal="70" zoomScaleSheetLayoutView="70" zoomScalePageLayoutView="0" workbookViewId="0" topLeftCell="A1">
      <selection activeCell="I13" sqref="I13:K13"/>
    </sheetView>
  </sheetViews>
  <sheetFormatPr defaultColWidth="9.140625" defaultRowHeight="15"/>
  <cols>
    <col min="1" max="1" width="6.421875" style="30" customWidth="1"/>
    <col min="2" max="2" width="16.7109375" style="30" customWidth="1"/>
    <col min="3" max="4" width="10.00390625" style="30" customWidth="1"/>
    <col min="5" max="5" width="6.00390625" style="30" bestFit="1" customWidth="1"/>
    <col min="6" max="6" width="10.28125" style="30" bestFit="1" customWidth="1"/>
    <col min="7" max="7" width="6.00390625" style="30" bestFit="1" customWidth="1"/>
    <col min="8" max="8" width="10.28125" style="30" bestFit="1" customWidth="1"/>
    <col min="9" max="9" width="6.00390625" style="30" bestFit="1" customWidth="1"/>
    <col min="10" max="10" width="10.28125" style="30" bestFit="1" customWidth="1"/>
    <col min="11" max="11" width="6.8515625" style="30" bestFit="1" customWidth="1"/>
    <col min="12" max="12" width="9.421875" style="30" customWidth="1"/>
    <col min="13" max="13" width="6.8515625" style="30" bestFit="1" customWidth="1"/>
    <col min="14" max="14" width="10.28125" style="30" bestFit="1" customWidth="1"/>
    <col min="15" max="15" width="6.8515625" style="30" bestFit="1" customWidth="1"/>
    <col min="16" max="16" width="10.28125" style="30" bestFit="1" customWidth="1"/>
    <col min="17" max="17" width="6.8515625" style="30" bestFit="1" customWidth="1"/>
    <col min="18" max="18" width="8.57421875" style="30" customWidth="1"/>
    <col min="19" max="19" width="6.8515625" style="30" bestFit="1" customWidth="1"/>
    <col min="20" max="20" width="10.28125" style="30" bestFit="1" customWidth="1"/>
    <col min="21" max="22" width="6.8515625" style="30" bestFit="1" customWidth="1"/>
    <col min="23" max="16384" width="9.140625" style="30" customWidth="1"/>
  </cols>
  <sheetData>
    <row r="1" ht="18.75" customHeight="1">
      <c r="V1" s="31" t="s">
        <v>90</v>
      </c>
    </row>
    <row r="2" spans="1:22" ht="18.75" customHeight="1">
      <c r="A2" s="499" t="s">
        <v>127</v>
      </c>
      <c r="B2" s="499"/>
      <c r="C2" s="499"/>
      <c r="D2" s="499"/>
      <c r="E2" s="499"/>
      <c r="F2" s="499"/>
      <c r="G2" s="499"/>
      <c r="H2" s="499"/>
      <c r="I2" s="499"/>
      <c r="J2" s="499"/>
      <c r="K2" s="499"/>
      <c r="L2" s="499"/>
      <c r="M2" s="499"/>
      <c r="N2" s="499"/>
      <c r="O2" s="499"/>
      <c r="P2" s="499"/>
      <c r="Q2" s="499"/>
      <c r="R2" s="499"/>
      <c r="S2" s="499"/>
      <c r="T2" s="499"/>
      <c r="U2" s="499"/>
      <c r="V2" s="499"/>
    </row>
    <row r="3" spans="1:22" ht="15" customHeight="1">
      <c r="A3" s="32"/>
      <c r="B3" s="32"/>
      <c r="C3" s="32"/>
      <c r="D3" s="32"/>
      <c r="E3" s="32"/>
      <c r="F3" s="32"/>
      <c r="G3" s="32"/>
      <c r="H3" s="32"/>
      <c r="I3" s="32"/>
      <c r="J3" s="32"/>
      <c r="K3" s="32"/>
      <c r="L3" s="32"/>
      <c r="M3" s="32"/>
      <c r="N3" s="32"/>
      <c r="O3" s="32"/>
      <c r="P3" s="32"/>
      <c r="Q3" s="32"/>
      <c r="R3" s="32"/>
      <c r="S3" s="32"/>
      <c r="T3" s="32"/>
      <c r="U3" s="32"/>
      <c r="V3" s="32"/>
    </row>
    <row r="4" spans="1:22" ht="15" customHeight="1">
      <c r="A4" s="500" t="s">
        <v>156</v>
      </c>
      <c r="B4" s="500"/>
      <c r="C4" s="500"/>
      <c r="D4" s="500"/>
      <c r="E4" s="500"/>
      <c r="F4" s="500"/>
      <c r="G4" s="500"/>
      <c r="H4" s="500"/>
      <c r="I4" s="500"/>
      <c r="J4" s="500"/>
      <c r="K4" s="500"/>
      <c r="L4" s="500"/>
      <c r="M4" s="500"/>
      <c r="N4" s="500"/>
      <c r="O4" s="500"/>
      <c r="P4" s="500"/>
      <c r="Q4" s="500"/>
      <c r="R4" s="500"/>
      <c r="S4" s="500"/>
      <c r="T4" s="500"/>
      <c r="U4" s="500"/>
      <c r="V4" s="500"/>
    </row>
    <row r="5" spans="1:22" ht="18" customHeight="1">
      <c r="A5" s="33" t="s">
        <v>37</v>
      </c>
      <c r="B5" s="2"/>
      <c r="C5" s="34"/>
      <c r="D5" s="34"/>
      <c r="E5" s="34"/>
      <c r="F5" s="34"/>
      <c r="G5" s="34"/>
      <c r="H5" s="34"/>
      <c r="I5" s="34"/>
      <c r="L5" s="35"/>
      <c r="V5" s="36"/>
    </row>
    <row r="6" spans="2:9" ht="18" customHeight="1">
      <c r="B6" s="37"/>
      <c r="C6" s="34"/>
      <c r="D6" s="34"/>
      <c r="E6" s="34"/>
      <c r="F6" s="34"/>
      <c r="G6" s="34"/>
      <c r="H6" s="34"/>
      <c r="I6" s="34"/>
    </row>
    <row r="7" spans="1:22" s="38" customFormat="1" ht="30.75" customHeight="1">
      <c r="A7" s="502" t="s">
        <v>76</v>
      </c>
      <c r="B7" s="502" t="s">
        <v>102</v>
      </c>
      <c r="C7" s="506" t="s">
        <v>77</v>
      </c>
      <c r="D7" s="506"/>
      <c r="E7" s="502" t="s">
        <v>78</v>
      </c>
      <c r="F7" s="502"/>
      <c r="G7" s="502"/>
      <c r="H7" s="502"/>
      <c r="I7" s="502"/>
      <c r="J7" s="502"/>
      <c r="K7" s="502"/>
      <c r="L7" s="502"/>
      <c r="M7" s="501" t="s">
        <v>92</v>
      </c>
      <c r="N7" s="501"/>
      <c r="O7" s="501"/>
      <c r="P7" s="501"/>
      <c r="Q7" s="501"/>
      <c r="R7" s="501"/>
      <c r="S7" s="501"/>
      <c r="T7" s="501"/>
      <c r="U7" s="501"/>
      <c r="V7" s="501"/>
    </row>
    <row r="8" spans="1:22" s="38" customFormat="1" ht="84.75" customHeight="1">
      <c r="A8" s="502"/>
      <c r="B8" s="502"/>
      <c r="C8" s="506" t="s">
        <v>81</v>
      </c>
      <c r="D8" s="506"/>
      <c r="E8" s="502" t="s">
        <v>82</v>
      </c>
      <c r="F8" s="502"/>
      <c r="G8" s="502" t="s">
        <v>83</v>
      </c>
      <c r="H8" s="502"/>
      <c r="I8" s="502" t="s">
        <v>84</v>
      </c>
      <c r="J8" s="502"/>
      <c r="K8" s="502" t="s">
        <v>85</v>
      </c>
      <c r="L8" s="502"/>
      <c r="M8" s="503" t="s">
        <v>93</v>
      </c>
      <c r="N8" s="503"/>
      <c r="O8" s="503" t="s">
        <v>94</v>
      </c>
      <c r="P8" s="503"/>
      <c r="Q8" s="503" t="s">
        <v>95</v>
      </c>
      <c r="R8" s="503"/>
      <c r="S8" s="503" t="s">
        <v>96</v>
      </c>
      <c r="T8" s="503"/>
      <c r="U8" s="503" t="s">
        <v>97</v>
      </c>
      <c r="V8" s="501"/>
    </row>
    <row r="9" spans="1:22" s="42" customFormat="1" ht="30.75" customHeight="1">
      <c r="A9" s="502"/>
      <c r="B9" s="502"/>
      <c r="C9" s="39" t="s">
        <v>86</v>
      </c>
      <c r="D9" s="39" t="s">
        <v>87</v>
      </c>
      <c r="E9" s="40" t="s">
        <v>86</v>
      </c>
      <c r="F9" s="40" t="s">
        <v>87</v>
      </c>
      <c r="G9" s="40" t="s">
        <v>86</v>
      </c>
      <c r="H9" s="40" t="s">
        <v>87</v>
      </c>
      <c r="I9" s="40" t="s">
        <v>86</v>
      </c>
      <c r="J9" s="40" t="s">
        <v>87</v>
      </c>
      <c r="K9" s="40" t="s">
        <v>86</v>
      </c>
      <c r="L9" s="40" t="s">
        <v>87</v>
      </c>
      <c r="M9" s="41" t="s">
        <v>86</v>
      </c>
      <c r="N9" s="41" t="s">
        <v>87</v>
      </c>
      <c r="O9" s="41" t="s">
        <v>86</v>
      </c>
      <c r="P9" s="41" t="s">
        <v>87</v>
      </c>
      <c r="Q9" s="41" t="s">
        <v>86</v>
      </c>
      <c r="R9" s="41" t="s">
        <v>87</v>
      </c>
      <c r="S9" s="41" t="s">
        <v>86</v>
      </c>
      <c r="T9" s="41" t="s">
        <v>87</v>
      </c>
      <c r="U9" s="41" t="s">
        <v>86</v>
      </c>
      <c r="V9" s="41" t="s">
        <v>86</v>
      </c>
    </row>
    <row r="10" spans="1:22" s="46" customFormat="1" ht="19.5" customHeight="1">
      <c r="A10" s="43">
        <v>1</v>
      </c>
      <c r="B10" s="43">
        <v>2</v>
      </c>
      <c r="C10" s="44">
        <v>3</v>
      </c>
      <c r="D10" s="44">
        <v>4</v>
      </c>
      <c r="E10" s="43">
        <v>5</v>
      </c>
      <c r="F10" s="43">
        <v>6</v>
      </c>
      <c r="G10" s="43">
        <v>7</v>
      </c>
      <c r="H10" s="43">
        <v>8</v>
      </c>
      <c r="I10" s="43">
        <v>9</v>
      </c>
      <c r="J10" s="43">
        <v>10</v>
      </c>
      <c r="K10" s="43">
        <v>11</v>
      </c>
      <c r="L10" s="43">
        <v>12</v>
      </c>
      <c r="M10" s="45">
        <v>13</v>
      </c>
      <c r="N10" s="45">
        <v>14</v>
      </c>
      <c r="O10" s="45">
        <v>15</v>
      </c>
      <c r="P10" s="45">
        <v>16</v>
      </c>
      <c r="Q10" s="45">
        <v>17</v>
      </c>
      <c r="R10" s="45">
        <v>18</v>
      </c>
      <c r="S10" s="45">
        <v>19</v>
      </c>
      <c r="T10" s="45">
        <v>20</v>
      </c>
      <c r="U10" s="45">
        <v>21</v>
      </c>
      <c r="V10" s="45">
        <v>22</v>
      </c>
    </row>
    <row r="11" spans="1:22" s="53" customFormat="1" ht="73.5" customHeight="1">
      <c r="A11" s="47"/>
      <c r="B11" s="48" t="s">
        <v>108</v>
      </c>
      <c r="C11" s="49">
        <v>146</v>
      </c>
      <c r="D11" s="49">
        <v>141</v>
      </c>
      <c r="E11" s="50">
        <v>13</v>
      </c>
      <c r="F11" s="51">
        <v>13</v>
      </c>
      <c r="G11" s="51">
        <v>59</v>
      </c>
      <c r="H11" s="51">
        <v>59</v>
      </c>
      <c r="I11" s="51">
        <v>13</v>
      </c>
      <c r="J11" s="51">
        <v>13</v>
      </c>
      <c r="K11" s="51">
        <v>13</v>
      </c>
      <c r="L11" s="51">
        <v>12</v>
      </c>
      <c r="M11" s="52">
        <v>5</v>
      </c>
      <c r="N11" s="52">
        <v>5</v>
      </c>
      <c r="O11" s="52">
        <v>2</v>
      </c>
      <c r="P11" s="52">
        <v>2</v>
      </c>
      <c r="Q11" s="52">
        <v>1</v>
      </c>
      <c r="R11" s="52">
        <v>1</v>
      </c>
      <c r="S11" s="52">
        <v>1</v>
      </c>
      <c r="T11" s="52">
        <v>1</v>
      </c>
      <c r="U11" s="52">
        <v>1</v>
      </c>
      <c r="V11" s="52">
        <v>1</v>
      </c>
    </row>
    <row r="12" spans="1:22" s="53" customFormat="1" ht="73.5" customHeight="1">
      <c r="A12" s="174"/>
      <c r="B12" s="175"/>
      <c r="C12" s="176"/>
      <c r="D12" s="176"/>
      <c r="E12" s="177"/>
      <c r="F12" s="178"/>
      <c r="G12" s="178"/>
      <c r="H12" s="178"/>
      <c r="I12" s="178"/>
      <c r="J12" s="178"/>
      <c r="K12" s="178"/>
      <c r="L12" s="178"/>
      <c r="M12" s="179"/>
      <c r="N12" s="179"/>
      <c r="O12" s="179"/>
      <c r="P12" s="179"/>
      <c r="Q12" s="508" t="s">
        <v>123</v>
      </c>
      <c r="R12" s="508"/>
      <c r="S12" s="508"/>
      <c r="T12" s="508"/>
      <c r="U12" s="508"/>
      <c r="V12" s="179"/>
    </row>
    <row r="13" spans="9:21" ht="21" customHeight="1">
      <c r="I13" s="507"/>
      <c r="J13" s="507"/>
      <c r="K13" s="507"/>
      <c r="Q13" s="509" t="s">
        <v>124</v>
      </c>
      <c r="R13" s="509"/>
      <c r="S13" s="509"/>
      <c r="T13" s="509"/>
      <c r="U13" s="509"/>
    </row>
    <row r="14" spans="17:21" ht="18.75" customHeight="1">
      <c r="Q14" s="505" t="s">
        <v>106</v>
      </c>
      <c r="R14" s="505"/>
      <c r="S14" s="505"/>
      <c r="T14" s="505"/>
      <c r="U14" s="505"/>
    </row>
    <row r="15" spans="17:21" ht="21" customHeight="1">
      <c r="Q15" s="504" t="s">
        <v>125</v>
      </c>
      <c r="R15" s="504"/>
      <c r="S15" s="504"/>
      <c r="T15" s="504"/>
      <c r="U15" s="504"/>
    </row>
    <row r="16" spans="17:21" ht="20.25" customHeight="1">
      <c r="Q16" s="505" t="s">
        <v>108</v>
      </c>
      <c r="R16" s="505"/>
      <c r="S16" s="505"/>
      <c r="T16" s="505"/>
      <c r="U16" s="505"/>
    </row>
    <row r="17" ht="12.75">
      <c r="R17" s="57"/>
    </row>
  </sheetData>
  <sheetProtection/>
  <mergeCells count="23">
    <mergeCell ref="K8:L8"/>
    <mergeCell ref="I8:J8"/>
    <mergeCell ref="E8:F8"/>
    <mergeCell ref="Q15:U15"/>
    <mergeCell ref="Q16:U16"/>
    <mergeCell ref="C7:D7"/>
    <mergeCell ref="G8:H8"/>
    <mergeCell ref="O8:P8"/>
    <mergeCell ref="M8:N8"/>
    <mergeCell ref="I13:K13"/>
    <mergeCell ref="Q12:U12"/>
    <mergeCell ref="Q13:U13"/>
    <mergeCell ref="Q14:U14"/>
    <mergeCell ref="A2:V2"/>
    <mergeCell ref="A4:V4"/>
    <mergeCell ref="M7:V7"/>
    <mergeCell ref="A7:A9"/>
    <mergeCell ref="B7:B9"/>
    <mergeCell ref="S8:T8"/>
    <mergeCell ref="E7:L7"/>
    <mergeCell ref="Q8:R8"/>
    <mergeCell ref="U8:V8"/>
    <mergeCell ref="C8:D8"/>
  </mergeCells>
  <printOptions horizontalCentered="1"/>
  <pageMargins left="0.5" right="0.5" top="0.5" bottom="0.5" header="0.5" footer="0.5"/>
  <pageSetup horizontalDpi="300" verticalDpi="300" orientation="landscape" paperSize="9" scale="65" r:id="rId1"/>
</worksheet>
</file>

<file path=xl/worksheets/sheet6.xml><?xml version="1.0" encoding="utf-8"?>
<worksheet xmlns="http://schemas.openxmlformats.org/spreadsheetml/2006/main" xmlns:r="http://schemas.openxmlformats.org/officeDocument/2006/relationships">
  <dimension ref="A1:Z21"/>
  <sheetViews>
    <sheetView view="pageBreakPreview" zoomScale="55" zoomScaleNormal="70" zoomScaleSheetLayoutView="55" zoomScalePageLayoutView="0" workbookViewId="0" topLeftCell="A1">
      <selection activeCell="M20" sqref="M20"/>
    </sheetView>
  </sheetViews>
  <sheetFormatPr defaultColWidth="9.140625" defaultRowHeight="15"/>
  <cols>
    <col min="1" max="1" width="3.7109375" style="58" customWidth="1"/>
    <col min="2" max="2" width="11.28125" style="58" customWidth="1"/>
    <col min="3" max="4" width="7.421875" style="59" customWidth="1"/>
    <col min="5" max="26" width="6.7109375" style="59" customWidth="1"/>
    <col min="27" max="16384" width="9.140625" style="58" customWidth="1"/>
  </cols>
  <sheetData>
    <row r="1" spans="11:26" ht="12" customHeight="1">
      <c r="K1" s="512"/>
      <c r="L1" s="512"/>
      <c r="M1" s="60"/>
      <c r="N1" s="60"/>
      <c r="O1" s="60"/>
      <c r="P1" s="60"/>
      <c r="Q1" s="60"/>
      <c r="R1" s="60"/>
      <c r="S1" s="60"/>
      <c r="T1" s="60"/>
      <c r="U1" s="60"/>
      <c r="V1" s="60"/>
      <c r="X1" s="61"/>
      <c r="Y1" s="58"/>
      <c r="Z1" s="62" t="s">
        <v>91</v>
      </c>
    </row>
    <row r="2" spans="1:26" s="30" customFormat="1" ht="18.75" customHeight="1">
      <c r="A2" s="499" t="s">
        <v>127</v>
      </c>
      <c r="B2" s="499"/>
      <c r="C2" s="499"/>
      <c r="D2" s="499"/>
      <c r="E2" s="499"/>
      <c r="F2" s="499"/>
      <c r="G2" s="499"/>
      <c r="H2" s="499"/>
      <c r="I2" s="499"/>
      <c r="J2" s="499"/>
      <c r="K2" s="499"/>
      <c r="L2" s="499"/>
      <c r="M2" s="499"/>
      <c r="N2" s="499"/>
      <c r="O2" s="499"/>
      <c r="P2" s="499"/>
      <c r="Q2" s="499"/>
      <c r="R2" s="499"/>
      <c r="S2" s="499"/>
      <c r="T2" s="499"/>
      <c r="U2" s="499"/>
      <c r="V2" s="499"/>
      <c r="W2" s="499"/>
      <c r="X2" s="499"/>
      <c r="Y2" s="499"/>
      <c r="Z2" s="499"/>
    </row>
    <row r="3" spans="1:26" s="30" customFormat="1" ht="6.75" customHeight="1">
      <c r="A3" s="32"/>
      <c r="B3" s="32"/>
      <c r="C3" s="63"/>
      <c r="D3" s="63"/>
      <c r="E3" s="63"/>
      <c r="F3" s="63"/>
      <c r="G3" s="63"/>
      <c r="H3" s="63"/>
      <c r="I3" s="63"/>
      <c r="J3" s="63"/>
      <c r="K3" s="63"/>
      <c r="L3" s="63"/>
      <c r="M3" s="63"/>
      <c r="N3" s="63"/>
      <c r="O3" s="63"/>
      <c r="P3" s="63"/>
      <c r="Q3" s="63"/>
      <c r="R3" s="63"/>
      <c r="S3" s="63"/>
      <c r="T3" s="63"/>
      <c r="U3" s="63"/>
      <c r="V3" s="63"/>
      <c r="W3" s="64"/>
      <c r="X3" s="64"/>
      <c r="Y3" s="64"/>
      <c r="Z3" s="64"/>
    </row>
    <row r="4" spans="1:26" s="30" customFormat="1" ht="21" customHeight="1">
      <c r="A4" s="500" t="s">
        <v>157</v>
      </c>
      <c r="B4" s="500"/>
      <c r="C4" s="500"/>
      <c r="D4" s="500"/>
      <c r="E4" s="500"/>
      <c r="F4" s="500"/>
      <c r="G4" s="500"/>
      <c r="H4" s="500"/>
      <c r="I4" s="500"/>
      <c r="J4" s="500"/>
      <c r="K4" s="500"/>
      <c r="L4" s="500"/>
      <c r="M4" s="500"/>
      <c r="N4" s="500"/>
      <c r="O4" s="500"/>
      <c r="P4" s="500"/>
      <c r="Q4" s="500"/>
      <c r="R4" s="500"/>
      <c r="S4" s="500"/>
      <c r="T4" s="500"/>
      <c r="U4" s="500"/>
      <c r="V4" s="500"/>
      <c r="W4" s="500"/>
      <c r="X4" s="500"/>
      <c r="Y4" s="500"/>
      <c r="Z4" s="500"/>
    </row>
    <row r="5" spans="1:26" ht="18" customHeight="1">
      <c r="A5" s="33" t="s">
        <v>37</v>
      </c>
      <c r="B5" s="65"/>
      <c r="C5" s="66"/>
      <c r="D5" s="66"/>
      <c r="E5" s="66"/>
      <c r="F5" s="66"/>
      <c r="G5" s="66"/>
      <c r="H5" s="66"/>
      <c r="I5" s="66"/>
      <c r="X5" s="515"/>
      <c r="Y5" s="515"/>
      <c r="Z5" s="515"/>
    </row>
    <row r="6" spans="1:26" ht="18" customHeight="1">
      <c r="A6" s="68"/>
      <c r="B6" s="68"/>
      <c r="C6" s="66"/>
      <c r="D6" s="66"/>
      <c r="E6" s="66"/>
      <c r="F6" s="66"/>
      <c r="G6" s="66"/>
      <c r="H6" s="66"/>
      <c r="I6" s="66"/>
      <c r="X6" s="67"/>
      <c r="Y6" s="67"/>
      <c r="Z6" s="67"/>
    </row>
    <row r="7" spans="1:26" s="42" customFormat="1" ht="30.75" customHeight="1">
      <c r="A7" s="521" t="s">
        <v>76</v>
      </c>
      <c r="B7" s="524" t="s">
        <v>102</v>
      </c>
      <c r="C7" s="518" t="s">
        <v>77</v>
      </c>
      <c r="D7" s="519"/>
      <c r="E7" s="511" t="s">
        <v>78</v>
      </c>
      <c r="F7" s="511"/>
      <c r="G7" s="511"/>
      <c r="H7" s="511"/>
      <c r="I7" s="511"/>
      <c r="J7" s="511"/>
      <c r="K7" s="511"/>
      <c r="L7" s="511"/>
      <c r="M7" s="516" t="s">
        <v>92</v>
      </c>
      <c r="N7" s="517"/>
      <c r="O7" s="517"/>
      <c r="P7" s="517"/>
      <c r="Q7" s="517"/>
      <c r="R7" s="517"/>
      <c r="S7" s="517"/>
      <c r="T7" s="517"/>
      <c r="U7" s="517"/>
      <c r="V7" s="517"/>
      <c r="W7" s="514" t="s">
        <v>79</v>
      </c>
      <c r="X7" s="514"/>
      <c r="Y7" s="514" t="s">
        <v>80</v>
      </c>
      <c r="Z7" s="514"/>
    </row>
    <row r="8" spans="1:26" s="42" customFormat="1" ht="47.25" customHeight="1">
      <c r="A8" s="522"/>
      <c r="B8" s="525"/>
      <c r="C8" s="527" t="s">
        <v>81</v>
      </c>
      <c r="D8" s="528"/>
      <c r="E8" s="513" t="s">
        <v>82</v>
      </c>
      <c r="F8" s="513"/>
      <c r="G8" s="513" t="s">
        <v>83</v>
      </c>
      <c r="H8" s="513"/>
      <c r="I8" s="513" t="s">
        <v>84</v>
      </c>
      <c r="J8" s="513"/>
      <c r="K8" s="513" t="s">
        <v>85</v>
      </c>
      <c r="L8" s="513"/>
      <c r="M8" s="510" t="s">
        <v>93</v>
      </c>
      <c r="N8" s="510"/>
      <c r="O8" s="510" t="s">
        <v>94</v>
      </c>
      <c r="P8" s="510"/>
      <c r="Q8" s="510" t="s">
        <v>95</v>
      </c>
      <c r="R8" s="510"/>
      <c r="S8" s="510" t="s">
        <v>96</v>
      </c>
      <c r="T8" s="510"/>
      <c r="U8" s="510" t="s">
        <v>97</v>
      </c>
      <c r="V8" s="520"/>
      <c r="W8" s="514"/>
      <c r="X8" s="514"/>
      <c r="Y8" s="514"/>
      <c r="Z8" s="514"/>
    </row>
    <row r="9" spans="1:26" s="42" customFormat="1" ht="60.75" customHeight="1">
      <c r="A9" s="523"/>
      <c r="B9" s="526"/>
      <c r="C9" s="69" t="s">
        <v>88</v>
      </c>
      <c r="D9" s="69" t="s">
        <v>89</v>
      </c>
      <c r="E9" s="70" t="s">
        <v>88</v>
      </c>
      <c r="F9" s="70" t="s">
        <v>89</v>
      </c>
      <c r="G9" s="70" t="s">
        <v>88</v>
      </c>
      <c r="H9" s="70" t="s">
        <v>89</v>
      </c>
      <c r="I9" s="70" t="s">
        <v>88</v>
      </c>
      <c r="J9" s="70" t="s">
        <v>89</v>
      </c>
      <c r="K9" s="70" t="s">
        <v>88</v>
      </c>
      <c r="L9" s="70" t="s">
        <v>89</v>
      </c>
      <c r="M9" s="41" t="s">
        <v>88</v>
      </c>
      <c r="N9" s="41" t="s">
        <v>89</v>
      </c>
      <c r="O9" s="41" t="s">
        <v>88</v>
      </c>
      <c r="P9" s="41" t="s">
        <v>89</v>
      </c>
      <c r="Q9" s="41" t="s">
        <v>88</v>
      </c>
      <c r="R9" s="41" t="s">
        <v>89</v>
      </c>
      <c r="S9" s="41" t="s">
        <v>88</v>
      </c>
      <c r="T9" s="41" t="s">
        <v>89</v>
      </c>
      <c r="U9" s="41" t="s">
        <v>88</v>
      </c>
      <c r="V9" s="41" t="s">
        <v>89</v>
      </c>
      <c r="W9" s="40" t="s">
        <v>88</v>
      </c>
      <c r="X9" s="40" t="s">
        <v>89</v>
      </c>
      <c r="Y9" s="40" t="s">
        <v>88</v>
      </c>
      <c r="Z9" s="40" t="s">
        <v>89</v>
      </c>
    </row>
    <row r="10" spans="1:26" s="72" customFormat="1" ht="19.5" customHeight="1">
      <c r="A10" s="43">
        <v>1</v>
      </c>
      <c r="B10" s="43">
        <v>2</v>
      </c>
      <c r="C10" s="43">
        <v>3</v>
      </c>
      <c r="D10" s="43">
        <v>4</v>
      </c>
      <c r="E10" s="71">
        <v>5</v>
      </c>
      <c r="F10" s="71">
        <v>6</v>
      </c>
      <c r="G10" s="71">
        <v>7</v>
      </c>
      <c r="H10" s="71">
        <v>8</v>
      </c>
      <c r="I10" s="71">
        <v>9</v>
      </c>
      <c r="J10" s="71">
        <v>10</v>
      </c>
      <c r="K10" s="71">
        <v>11</v>
      </c>
      <c r="L10" s="71">
        <v>12</v>
      </c>
      <c r="M10" s="71">
        <v>13</v>
      </c>
      <c r="N10" s="71">
        <v>14</v>
      </c>
      <c r="O10" s="71">
        <v>15</v>
      </c>
      <c r="P10" s="71">
        <v>16</v>
      </c>
      <c r="Q10" s="71">
        <v>17</v>
      </c>
      <c r="R10" s="71">
        <v>18</v>
      </c>
      <c r="S10" s="71">
        <v>19</v>
      </c>
      <c r="T10" s="71">
        <v>20</v>
      </c>
      <c r="U10" s="71">
        <v>21</v>
      </c>
      <c r="V10" s="71">
        <v>22</v>
      </c>
      <c r="W10" s="71">
        <v>23</v>
      </c>
      <c r="X10" s="71">
        <v>24</v>
      </c>
      <c r="Y10" s="71">
        <v>25</v>
      </c>
      <c r="Z10" s="71">
        <v>26</v>
      </c>
    </row>
    <row r="11" spans="1:26" s="77" customFormat="1" ht="82.5" customHeight="1">
      <c r="A11" s="73"/>
      <c r="B11" s="320" t="s">
        <v>108</v>
      </c>
      <c r="C11" s="74">
        <v>141</v>
      </c>
      <c r="D11" s="74">
        <v>141</v>
      </c>
      <c r="E11" s="75">
        <v>13</v>
      </c>
      <c r="F11" s="75">
        <v>13</v>
      </c>
      <c r="G11" s="75">
        <v>59</v>
      </c>
      <c r="H11" s="75">
        <v>59</v>
      </c>
      <c r="I11" s="75">
        <v>13</v>
      </c>
      <c r="J11" s="75">
        <v>13</v>
      </c>
      <c r="K11" s="75">
        <v>13</v>
      </c>
      <c r="L11" s="75">
        <v>13</v>
      </c>
      <c r="M11" s="76">
        <v>5</v>
      </c>
      <c r="N11" s="76">
        <v>5</v>
      </c>
      <c r="O11" s="76">
        <v>2</v>
      </c>
      <c r="P11" s="76">
        <v>2</v>
      </c>
      <c r="Q11" s="76">
        <v>1</v>
      </c>
      <c r="R11" s="76">
        <v>1</v>
      </c>
      <c r="S11" s="76">
        <v>1</v>
      </c>
      <c r="T11" s="76">
        <v>1</v>
      </c>
      <c r="U11" s="76">
        <v>1</v>
      </c>
      <c r="V11" s="76">
        <v>1</v>
      </c>
      <c r="W11" s="76">
        <v>2406</v>
      </c>
      <c r="X11" s="76">
        <v>2406</v>
      </c>
      <c r="Y11" s="76">
        <v>3085</v>
      </c>
      <c r="Z11" s="76">
        <v>3085</v>
      </c>
    </row>
    <row r="12" spans="12:24" ht="15">
      <c r="L12" s="78"/>
      <c r="M12" s="78"/>
      <c r="N12" s="78"/>
      <c r="O12" s="78"/>
      <c r="P12" s="78"/>
      <c r="Q12" s="78"/>
      <c r="R12" s="78"/>
      <c r="S12" s="78"/>
      <c r="T12" s="78"/>
      <c r="U12" s="78"/>
      <c r="V12" s="78"/>
      <c r="W12" s="78"/>
      <c r="X12" s="78"/>
    </row>
    <row r="13" spans="12:24" ht="15">
      <c r="L13" s="79"/>
      <c r="M13" s="79"/>
      <c r="N13" s="79"/>
      <c r="O13" s="79"/>
      <c r="P13" s="79"/>
      <c r="Q13" s="79"/>
      <c r="R13" s="79"/>
      <c r="S13" s="79"/>
      <c r="T13" s="79"/>
      <c r="U13" s="79"/>
      <c r="V13" s="79"/>
      <c r="W13" s="79"/>
      <c r="X13" s="79"/>
    </row>
    <row r="14" spans="12:24" ht="15">
      <c r="L14" s="79"/>
      <c r="M14" s="79"/>
      <c r="N14" s="79"/>
      <c r="O14" s="79"/>
      <c r="P14" s="79"/>
      <c r="Q14" s="79"/>
      <c r="R14" s="79"/>
      <c r="S14" s="79"/>
      <c r="T14" s="79"/>
      <c r="U14" s="79"/>
      <c r="V14" s="79"/>
      <c r="W14" s="79"/>
      <c r="X14" s="79"/>
    </row>
    <row r="15" spans="12:24" ht="15">
      <c r="L15" s="79"/>
      <c r="M15" s="79"/>
      <c r="N15" s="79"/>
      <c r="O15" s="79"/>
      <c r="P15" s="79"/>
      <c r="Q15" s="79"/>
      <c r="R15" s="79"/>
      <c r="S15" s="79"/>
      <c r="T15" s="79"/>
      <c r="U15" s="79"/>
      <c r="V15" s="79"/>
      <c r="W15" s="79"/>
      <c r="X15" s="79"/>
    </row>
    <row r="16" spans="22:24" ht="15">
      <c r="V16" s="101"/>
      <c r="X16" s="80"/>
    </row>
    <row r="17" spans="13:22" ht="24.75" customHeight="1">
      <c r="M17" s="81"/>
      <c r="N17" s="81"/>
      <c r="O17" s="81"/>
      <c r="P17" s="81"/>
      <c r="Q17" s="81"/>
      <c r="R17" s="81"/>
      <c r="S17" s="81"/>
      <c r="T17" s="81"/>
      <c r="V17" s="54" t="s">
        <v>123</v>
      </c>
    </row>
    <row r="18" ht="16.5">
      <c r="V18" s="55" t="s">
        <v>124</v>
      </c>
    </row>
    <row r="19" ht="21" customHeight="1">
      <c r="V19" s="55" t="s">
        <v>106</v>
      </c>
    </row>
    <row r="20" ht="24.75" customHeight="1">
      <c r="V20" s="56" t="s">
        <v>125</v>
      </c>
    </row>
    <row r="21" ht="20.25" customHeight="1">
      <c r="V21" s="55" t="s">
        <v>108</v>
      </c>
    </row>
  </sheetData>
  <sheetProtection/>
  <mergeCells count="21">
    <mergeCell ref="G8:H8"/>
    <mergeCell ref="M7:V7"/>
    <mergeCell ref="C7:D7"/>
    <mergeCell ref="U8:V8"/>
    <mergeCell ref="M8:N8"/>
    <mergeCell ref="A7:A9"/>
    <mergeCell ref="S8:T8"/>
    <mergeCell ref="Q8:R8"/>
    <mergeCell ref="B7:B9"/>
    <mergeCell ref="E8:F8"/>
    <mergeCell ref="C8:D8"/>
    <mergeCell ref="O8:P8"/>
    <mergeCell ref="E7:L7"/>
    <mergeCell ref="K1:L1"/>
    <mergeCell ref="K8:L8"/>
    <mergeCell ref="A2:Z2"/>
    <mergeCell ref="W7:X8"/>
    <mergeCell ref="A4:Z4"/>
    <mergeCell ref="X5:Z5"/>
    <mergeCell ref="Y7:Z8"/>
    <mergeCell ref="I8:J8"/>
  </mergeCells>
  <conditionalFormatting sqref="V16">
    <cfRule type="cellIs" priority="1" dxfId="9" operator="lessThan" stopIfTrue="1">
      <formula>0</formula>
    </cfRule>
  </conditionalFormatting>
  <printOptions horizontalCentered="1"/>
  <pageMargins left="0.5" right="0.25" top="0.75" bottom="0.75" header="0.5" footer="0.5"/>
  <pageSetup horizontalDpi="300" verticalDpi="300" orientation="landscape" paperSize="9" scale="66" r:id="rId1"/>
</worksheet>
</file>

<file path=xl/worksheets/sheet7.xml><?xml version="1.0" encoding="utf-8"?>
<worksheet xmlns="http://schemas.openxmlformats.org/spreadsheetml/2006/main" xmlns:r="http://schemas.openxmlformats.org/officeDocument/2006/relationships">
  <dimension ref="A1:BH64"/>
  <sheetViews>
    <sheetView zoomScalePageLayoutView="0" workbookViewId="0" topLeftCell="A1">
      <selection activeCell="E26" sqref="E26"/>
    </sheetView>
  </sheetViews>
  <sheetFormatPr defaultColWidth="9.140625" defaultRowHeight="15"/>
  <cols>
    <col min="2" max="2" width="20.421875" style="0" customWidth="1"/>
    <col min="3" max="3" width="9.140625" style="120" customWidth="1"/>
    <col min="4" max="4" width="12.28125" style="120" bestFit="1" customWidth="1"/>
    <col min="5" max="5" width="13.421875" style="120" customWidth="1"/>
    <col min="6" max="6" width="9.140625" style="120" customWidth="1"/>
    <col min="7" max="7" width="7.57421875" style="120" bestFit="1" customWidth="1"/>
    <col min="8" max="8" width="15.00390625" style="120" customWidth="1"/>
    <col min="9" max="9" width="8.8515625" style="120" customWidth="1"/>
    <col min="10" max="10" width="0.85546875" style="120" customWidth="1"/>
    <col min="11" max="12" width="22.8515625" style="120" customWidth="1"/>
    <col min="13" max="13" width="11.421875" style="94" customWidth="1"/>
    <col min="14" max="14" width="10.57421875" style="195" customWidth="1"/>
    <col min="15" max="15" width="12.57421875" style="94" customWidth="1"/>
    <col min="16" max="60" width="9.140625" style="182" customWidth="1"/>
  </cols>
  <sheetData>
    <row r="1" spans="1:12" ht="27.75" customHeight="1">
      <c r="A1" s="529" t="s">
        <v>145</v>
      </c>
      <c r="B1" s="529"/>
      <c r="C1" s="529"/>
      <c r="D1" s="529"/>
      <c r="E1" s="529"/>
      <c r="F1" s="529"/>
      <c r="G1" s="529"/>
      <c r="H1" s="529"/>
      <c r="I1" s="390"/>
      <c r="J1" s="390"/>
      <c r="K1" s="435"/>
      <c r="L1" s="390"/>
    </row>
    <row r="2" spans="5:12" ht="15.75">
      <c r="E2" s="530" t="s">
        <v>158</v>
      </c>
      <c r="F2" s="531"/>
      <c r="G2" s="531"/>
      <c r="H2" s="531"/>
      <c r="I2" s="431"/>
      <c r="J2" s="431"/>
      <c r="K2" s="431"/>
      <c r="L2" s="431"/>
    </row>
    <row r="3" spans="1:12" ht="63" customHeight="1">
      <c r="A3" s="534" t="s">
        <v>0</v>
      </c>
      <c r="B3" s="534" t="s">
        <v>136</v>
      </c>
      <c r="C3" s="532" t="s">
        <v>137</v>
      </c>
      <c r="D3" s="532"/>
      <c r="E3" s="532" t="s">
        <v>138</v>
      </c>
      <c r="F3" s="532" t="s">
        <v>139</v>
      </c>
      <c r="G3" s="532"/>
      <c r="H3" s="532" t="s">
        <v>140</v>
      </c>
      <c r="I3" s="432"/>
      <c r="J3" s="432"/>
      <c r="K3" s="432"/>
      <c r="L3" s="432"/>
    </row>
    <row r="4" spans="1:15" ht="79.5" customHeight="1">
      <c r="A4" s="534"/>
      <c r="B4" s="534"/>
      <c r="C4" s="113" t="s">
        <v>141</v>
      </c>
      <c r="D4" s="113" t="s">
        <v>142</v>
      </c>
      <c r="E4" s="532"/>
      <c r="F4" s="113" t="s">
        <v>141</v>
      </c>
      <c r="G4" s="113" t="s">
        <v>142</v>
      </c>
      <c r="H4" s="532"/>
      <c r="I4" s="432"/>
      <c r="J4" s="432"/>
      <c r="K4" s="432"/>
      <c r="L4" s="432"/>
      <c r="O4" s="98">
        <v>0</v>
      </c>
    </row>
    <row r="5" spans="1:60" s="114" customFormat="1" ht="15">
      <c r="A5" s="430">
        <v>1</v>
      </c>
      <c r="B5" s="430">
        <v>2</v>
      </c>
      <c r="C5" s="430">
        <v>5</v>
      </c>
      <c r="D5" s="430">
        <v>6</v>
      </c>
      <c r="E5" s="430">
        <v>7</v>
      </c>
      <c r="F5" s="430">
        <v>8</v>
      </c>
      <c r="G5" s="430">
        <v>9</v>
      </c>
      <c r="H5" s="430">
        <v>10</v>
      </c>
      <c r="I5" s="433"/>
      <c r="J5" s="433"/>
      <c r="K5" s="433"/>
      <c r="L5" s="433"/>
      <c r="M5" s="321"/>
      <c r="N5" s="420"/>
      <c r="O5" s="321"/>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row>
    <row r="6" spans="1:15" s="396" customFormat="1" ht="15">
      <c r="A6" s="391">
        <v>1</v>
      </c>
      <c r="B6" s="392" t="s">
        <v>22</v>
      </c>
      <c r="C6" s="323">
        <v>3802</v>
      </c>
      <c r="D6" s="323">
        <v>0</v>
      </c>
      <c r="E6" s="324">
        <v>52.49</v>
      </c>
      <c r="F6" s="323">
        <v>35944</v>
      </c>
      <c r="G6" s="323">
        <v>320</v>
      </c>
      <c r="H6" s="393">
        <v>280.68014</v>
      </c>
      <c r="I6" s="421"/>
      <c r="J6" s="421"/>
      <c r="K6" s="421"/>
      <c r="L6" s="421"/>
      <c r="M6" s="407">
        <f aca="true" t="shared" si="0" ref="M6:M19">E6+H6</f>
        <v>333.17014</v>
      </c>
      <c r="N6" s="394">
        <f>'Part-II'!K11</f>
        <v>333.17014</v>
      </c>
      <c r="O6" s="395">
        <f>M6-N6</f>
        <v>0</v>
      </c>
    </row>
    <row r="7" spans="1:15" s="396" customFormat="1" ht="15">
      <c r="A7" s="391">
        <v>2</v>
      </c>
      <c r="B7" s="392" t="s">
        <v>23</v>
      </c>
      <c r="C7" s="397">
        <v>7895</v>
      </c>
      <c r="D7" s="397">
        <v>36</v>
      </c>
      <c r="E7" s="393">
        <v>37.5522</v>
      </c>
      <c r="F7" s="397">
        <v>26404</v>
      </c>
      <c r="G7" s="397">
        <v>45</v>
      </c>
      <c r="H7" s="393">
        <v>258.65657000000004</v>
      </c>
      <c r="I7" s="421"/>
      <c r="J7" s="421"/>
      <c r="K7" s="421"/>
      <c r="L7" s="421"/>
      <c r="M7" s="407">
        <f t="shared" si="0"/>
        <v>296.2087700000001</v>
      </c>
      <c r="N7" s="394">
        <f>'Part-II'!K12</f>
        <v>296.20877</v>
      </c>
      <c r="O7" s="395">
        <f aca="true" t="shared" si="1" ref="O7:O18">M7-N7</f>
        <v>0</v>
      </c>
    </row>
    <row r="8" spans="1:15" s="396" customFormat="1" ht="15">
      <c r="A8" s="398">
        <v>3</v>
      </c>
      <c r="B8" s="399" t="s">
        <v>24</v>
      </c>
      <c r="C8" s="400">
        <v>920</v>
      </c>
      <c r="D8" s="400">
        <v>752</v>
      </c>
      <c r="E8" s="401">
        <v>178.3256</v>
      </c>
      <c r="F8" s="400">
        <v>8751</v>
      </c>
      <c r="G8" s="400">
        <v>3637</v>
      </c>
      <c r="H8" s="324">
        <v>1166.30535</v>
      </c>
      <c r="I8" s="422"/>
      <c r="J8" s="422"/>
      <c r="K8" s="422"/>
      <c r="L8" s="422"/>
      <c r="M8" s="407">
        <f t="shared" si="0"/>
        <v>1344.6309500000002</v>
      </c>
      <c r="N8" s="402">
        <f>'Part-II'!K13</f>
        <v>1344.63095</v>
      </c>
      <c r="O8" s="403">
        <f t="shared" si="1"/>
        <v>0</v>
      </c>
    </row>
    <row r="9" spans="1:15" s="409" customFormat="1" ht="15">
      <c r="A9" s="404">
        <v>4</v>
      </c>
      <c r="B9" s="405" t="s">
        <v>25</v>
      </c>
      <c r="C9" s="384">
        <v>11237</v>
      </c>
      <c r="D9" s="384">
        <v>612</v>
      </c>
      <c r="E9" s="428">
        <v>274.08297</v>
      </c>
      <c r="F9" s="384">
        <v>37355</v>
      </c>
      <c r="G9" s="406">
        <v>11</v>
      </c>
      <c r="H9" s="428">
        <v>652.1670300000001</v>
      </c>
      <c r="I9" s="434"/>
      <c r="J9" s="434"/>
      <c r="K9" s="434"/>
      <c r="L9" s="434"/>
      <c r="M9" s="407">
        <f t="shared" si="0"/>
        <v>926.25</v>
      </c>
      <c r="N9" s="394">
        <f>'Part-II'!K14</f>
        <v>926.25</v>
      </c>
      <c r="O9" s="408">
        <f t="shared" si="1"/>
        <v>0</v>
      </c>
    </row>
    <row r="10" spans="1:15" s="396" customFormat="1" ht="15">
      <c r="A10" s="391">
        <v>5</v>
      </c>
      <c r="B10" s="392" t="s">
        <v>26</v>
      </c>
      <c r="C10" s="323">
        <v>18953</v>
      </c>
      <c r="D10" s="323">
        <v>345</v>
      </c>
      <c r="E10" s="324">
        <v>300.81246999999996</v>
      </c>
      <c r="F10" s="323">
        <v>34603</v>
      </c>
      <c r="G10" s="323">
        <v>3086</v>
      </c>
      <c r="H10" s="410">
        <v>505.48473</v>
      </c>
      <c r="I10" s="423"/>
      <c r="J10" s="423"/>
      <c r="K10" s="423"/>
      <c r="L10" s="423"/>
      <c r="M10" s="407">
        <f t="shared" si="0"/>
        <v>806.2972</v>
      </c>
      <c r="N10" s="394">
        <f>'Part-II'!K15</f>
        <v>806.2972</v>
      </c>
      <c r="O10" s="395">
        <f t="shared" si="1"/>
        <v>0</v>
      </c>
    </row>
    <row r="11" spans="1:15" s="412" customFormat="1" ht="15">
      <c r="A11" s="404">
        <v>6</v>
      </c>
      <c r="B11" s="405" t="s">
        <v>27</v>
      </c>
      <c r="C11" s="406">
        <v>3356</v>
      </c>
      <c r="D11" s="406">
        <v>1606</v>
      </c>
      <c r="E11" s="411">
        <v>116.9896</v>
      </c>
      <c r="F11" s="406">
        <v>30300</v>
      </c>
      <c r="G11" s="406">
        <v>5408</v>
      </c>
      <c r="H11" s="411">
        <v>880.8325299999999</v>
      </c>
      <c r="I11" s="424"/>
      <c r="J11" s="424"/>
      <c r="K11" s="424"/>
      <c r="L11" s="424"/>
      <c r="M11" s="407">
        <f t="shared" si="0"/>
        <v>997.8221299999999</v>
      </c>
      <c r="N11" s="394">
        <f>'Part-II'!K16</f>
        <v>997.82213</v>
      </c>
      <c r="O11" s="395">
        <f t="shared" si="1"/>
        <v>0</v>
      </c>
    </row>
    <row r="12" spans="1:15" s="412" customFormat="1" ht="15">
      <c r="A12" s="404">
        <v>7</v>
      </c>
      <c r="B12" s="405" t="s">
        <v>132</v>
      </c>
      <c r="C12" s="413">
        <v>4022</v>
      </c>
      <c r="D12" s="413">
        <v>53</v>
      </c>
      <c r="E12" s="414">
        <v>35.83</v>
      </c>
      <c r="F12" s="413">
        <v>34827</v>
      </c>
      <c r="G12" s="413">
        <v>4300</v>
      </c>
      <c r="H12" s="414">
        <v>546.8232800000001</v>
      </c>
      <c r="I12" s="425"/>
      <c r="J12" s="425"/>
      <c r="K12" s="425"/>
      <c r="L12" s="425"/>
      <c r="M12" s="407">
        <f t="shared" si="0"/>
        <v>582.6532800000001</v>
      </c>
      <c r="N12" s="394">
        <f>'Part-II'!K17</f>
        <v>582.65328</v>
      </c>
      <c r="O12" s="395">
        <f t="shared" si="1"/>
        <v>0</v>
      </c>
    </row>
    <row r="13" spans="1:15" s="412" customFormat="1" ht="15">
      <c r="A13" s="404">
        <v>8</v>
      </c>
      <c r="B13" s="405" t="s">
        <v>29</v>
      </c>
      <c r="C13" s="415">
        <v>2380</v>
      </c>
      <c r="D13" s="415">
        <v>11</v>
      </c>
      <c r="E13" s="416">
        <v>20.1752</v>
      </c>
      <c r="F13" s="415">
        <v>32582</v>
      </c>
      <c r="G13" s="415">
        <v>1389</v>
      </c>
      <c r="H13" s="417">
        <v>419.18498999999997</v>
      </c>
      <c r="I13" s="426"/>
      <c r="J13" s="426"/>
      <c r="K13" s="426"/>
      <c r="L13" s="426"/>
      <c r="M13" s="407">
        <f t="shared" si="0"/>
        <v>439.36019</v>
      </c>
      <c r="N13" s="394">
        <f>'Part-II'!K18</f>
        <v>439.36019</v>
      </c>
      <c r="O13" s="395">
        <f t="shared" si="1"/>
        <v>0</v>
      </c>
    </row>
    <row r="14" spans="1:15" s="396" customFormat="1" ht="15">
      <c r="A14" s="391">
        <v>9</v>
      </c>
      <c r="B14" s="392" t="s">
        <v>30</v>
      </c>
      <c r="C14" s="323">
        <v>0</v>
      </c>
      <c r="D14" s="323">
        <v>0</v>
      </c>
      <c r="E14" s="324">
        <v>0</v>
      </c>
      <c r="F14" s="323">
        <v>51609</v>
      </c>
      <c r="G14" s="323">
        <v>368</v>
      </c>
      <c r="H14" s="324">
        <v>342.09533000000005</v>
      </c>
      <c r="I14" s="422"/>
      <c r="J14" s="422"/>
      <c r="K14" s="422"/>
      <c r="L14" s="422"/>
      <c r="M14" s="407">
        <f t="shared" si="0"/>
        <v>342.09533000000005</v>
      </c>
      <c r="N14" s="394">
        <f>'Part-II'!K19</f>
        <v>342.09533</v>
      </c>
      <c r="O14" s="395">
        <f t="shared" si="1"/>
        <v>0</v>
      </c>
    </row>
    <row r="15" spans="1:15" s="396" customFormat="1" ht="15">
      <c r="A15" s="391">
        <v>10</v>
      </c>
      <c r="B15" s="392" t="s">
        <v>31</v>
      </c>
      <c r="C15" s="323">
        <v>3583</v>
      </c>
      <c r="D15" s="323">
        <v>0</v>
      </c>
      <c r="E15" s="324">
        <v>29.50148</v>
      </c>
      <c r="F15" s="323">
        <v>42415</v>
      </c>
      <c r="G15" s="323">
        <v>0</v>
      </c>
      <c r="H15" s="324">
        <v>346.59656</v>
      </c>
      <c r="I15" s="422"/>
      <c r="J15" s="422"/>
      <c r="K15" s="422"/>
      <c r="L15" s="422"/>
      <c r="M15" s="427">
        <f t="shared" si="0"/>
        <v>376.09804</v>
      </c>
      <c r="N15" s="389">
        <f>'Part-II'!K20</f>
        <v>376.09804</v>
      </c>
      <c r="O15" s="418">
        <f t="shared" si="1"/>
        <v>0</v>
      </c>
    </row>
    <row r="16" spans="1:15" s="396" customFormat="1" ht="15">
      <c r="A16" s="391">
        <v>11</v>
      </c>
      <c r="B16" s="392" t="s">
        <v>32</v>
      </c>
      <c r="C16" s="323">
        <v>3172</v>
      </c>
      <c r="D16" s="323">
        <v>0</v>
      </c>
      <c r="E16" s="324">
        <v>34.369600000000005</v>
      </c>
      <c r="F16" s="323">
        <v>28281</v>
      </c>
      <c r="G16" s="323">
        <v>0</v>
      </c>
      <c r="H16" s="324">
        <v>194.194</v>
      </c>
      <c r="I16" s="422"/>
      <c r="J16" s="422"/>
      <c r="K16" s="422"/>
      <c r="L16" s="422"/>
      <c r="M16" s="407">
        <f t="shared" si="0"/>
        <v>228.5636</v>
      </c>
      <c r="N16" s="394">
        <f>'Part-II'!K21</f>
        <v>228.56359999999998</v>
      </c>
      <c r="O16" s="395">
        <f t="shared" si="1"/>
        <v>0</v>
      </c>
    </row>
    <row r="17" spans="1:15" s="396" customFormat="1" ht="15">
      <c r="A17" s="391">
        <v>12</v>
      </c>
      <c r="B17" s="392" t="s">
        <v>33</v>
      </c>
      <c r="C17" s="419">
        <v>47116</v>
      </c>
      <c r="D17" s="419">
        <v>4733</v>
      </c>
      <c r="E17" s="410">
        <v>234.11267999999998</v>
      </c>
      <c r="F17" s="419">
        <v>2906</v>
      </c>
      <c r="G17" s="419">
        <v>0</v>
      </c>
      <c r="H17" s="410">
        <v>8.97987</v>
      </c>
      <c r="I17" s="423"/>
      <c r="J17" s="423"/>
      <c r="K17" s="423"/>
      <c r="L17" s="423"/>
      <c r="M17" s="407">
        <f t="shared" si="0"/>
        <v>243.09255</v>
      </c>
      <c r="N17" s="394">
        <f>'Part-II'!K22</f>
        <v>243.09255</v>
      </c>
      <c r="O17" s="395">
        <f t="shared" si="1"/>
        <v>0</v>
      </c>
    </row>
    <row r="18" spans="1:15" s="412" customFormat="1" ht="15">
      <c r="A18" s="404">
        <v>13</v>
      </c>
      <c r="B18" s="405" t="s">
        <v>34</v>
      </c>
      <c r="C18" s="406">
        <v>2740</v>
      </c>
      <c r="D18" s="406">
        <v>0</v>
      </c>
      <c r="E18" s="429">
        <v>46.48075</v>
      </c>
      <c r="F18" s="406">
        <v>38656</v>
      </c>
      <c r="G18" s="406">
        <v>0</v>
      </c>
      <c r="H18" s="428">
        <v>448.63452000000007</v>
      </c>
      <c r="I18" s="434"/>
      <c r="J18" s="434"/>
      <c r="K18" s="434"/>
      <c r="L18" s="434"/>
      <c r="M18" s="407">
        <f t="shared" si="0"/>
        <v>495.11527000000007</v>
      </c>
      <c r="N18" s="394">
        <f>'Part-II'!K23</f>
        <v>495.11527</v>
      </c>
      <c r="O18" s="395">
        <f t="shared" si="1"/>
        <v>0</v>
      </c>
    </row>
    <row r="19" spans="1:15" s="212" customFormat="1" ht="24" customHeight="1">
      <c r="A19" s="533" t="s">
        <v>5</v>
      </c>
      <c r="B19" s="533"/>
      <c r="C19" s="323">
        <f aca="true" t="shared" si="2" ref="C19:H19">SUM(C6:C18)</f>
        <v>109176</v>
      </c>
      <c r="D19" s="323">
        <f t="shared" si="2"/>
        <v>8148</v>
      </c>
      <c r="E19" s="324">
        <f t="shared" si="2"/>
        <v>1360.7225499999997</v>
      </c>
      <c r="F19" s="323">
        <f t="shared" si="2"/>
        <v>404633</v>
      </c>
      <c r="G19" s="323">
        <f t="shared" si="2"/>
        <v>18564</v>
      </c>
      <c r="H19" s="324">
        <f t="shared" si="2"/>
        <v>6050.634900000001</v>
      </c>
      <c r="I19" s="422"/>
      <c r="J19" s="422"/>
      <c r="K19" s="422"/>
      <c r="L19" s="422"/>
      <c r="M19" s="407">
        <f t="shared" si="0"/>
        <v>7411.35745</v>
      </c>
      <c r="N19" s="394">
        <f>'Part-II'!K24</f>
        <v>7411.357450000001</v>
      </c>
      <c r="O19" s="322">
        <f>M19-N19</f>
        <v>0</v>
      </c>
    </row>
    <row r="20" spans="3:15" s="211" customFormat="1" ht="24" customHeight="1">
      <c r="C20" s="213"/>
      <c r="D20" s="213"/>
      <c r="E20" s="213"/>
      <c r="F20" s="213"/>
      <c r="G20" s="213"/>
      <c r="H20" s="213"/>
      <c r="I20" s="213"/>
      <c r="J20" s="213"/>
      <c r="K20" s="213"/>
      <c r="L20" s="213"/>
      <c r="M20" s="195"/>
      <c r="N20" s="195"/>
      <c r="O20" s="195"/>
    </row>
    <row r="21" spans="3:15" s="211" customFormat="1" ht="21.75" customHeight="1">
      <c r="C21" s="213"/>
      <c r="D21" s="213"/>
      <c r="E21" s="213"/>
      <c r="F21" s="213"/>
      <c r="G21" s="213"/>
      <c r="H21" s="213"/>
      <c r="I21" s="213"/>
      <c r="J21" s="213"/>
      <c r="K21" s="213"/>
      <c r="L21" s="213"/>
      <c r="M21" s="195"/>
      <c r="N21" s="195"/>
      <c r="O21" s="195"/>
    </row>
    <row r="22" spans="3:15" s="211" customFormat="1" ht="15">
      <c r="C22" s="213"/>
      <c r="D22" s="213"/>
      <c r="E22" s="213"/>
      <c r="F22" s="213"/>
      <c r="G22" s="213"/>
      <c r="H22" s="213"/>
      <c r="I22" s="213"/>
      <c r="J22" s="213"/>
      <c r="K22" s="213"/>
      <c r="L22" s="213"/>
      <c r="M22" s="195"/>
      <c r="N22" s="195"/>
      <c r="O22" s="195"/>
    </row>
    <row r="23" spans="3:15" s="211" customFormat="1" ht="15">
      <c r="C23" s="213"/>
      <c r="D23" s="213"/>
      <c r="E23" s="213"/>
      <c r="F23" s="213"/>
      <c r="G23" s="213"/>
      <c r="H23" s="213"/>
      <c r="I23" s="213"/>
      <c r="J23" s="213"/>
      <c r="K23" s="213"/>
      <c r="L23" s="213"/>
      <c r="M23" s="195"/>
      <c r="N23" s="195"/>
      <c r="O23" s="195"/>
    </row>
    <row r="24" spans="3:15" s="211" customFormat="1" ht="15">
      <c r="C24" s="213"/>
      <c r="D24" s="213"/>
      <c r="E24" s="213"/>
      <c r="F24" s="213"/>
      <c r="G24" s="213"/>
      <c r="H24" s="213"/>
      <c r="I24" s="213"/>
      <c r="J24" s="213"/>
      <c r="K24" s="213"/>
      <c r="L24" s="213"/>
      <c r="M24" s="195"/>
      <c r="N24" s="195"/>
      <c r="O24" s="195"/>
    </row>
    <row r="25" spans="3:15" s="211" customFormat="1" ht="15">
      <c r="C25" s="213"/>
      <c r="D25" s="213"/>
      <c r="E25" s="213"/>
      <c r="F25" s="213"/>
      <c r="G25" s="213"/>
      <c r="H25" s="213"/>
      <c r="I25" s="213"/>
      <c r="J25" s="213"/>
      <c r="K25" s="213"/>
      <c r="L25" s="213"/>
      <c r="M25" s="195"/>
      <c r="N25" s="195"/>
      <c r="O25" s="195"/>
    </row>
    <row r="26" spans="3:15" s="211" customFormat="1" ht="15">
      <c r="C26" s="213"/>
      <c r="D26" s="213"/>
      <c r="E26" s="213"/>
      <c r="F26" s="213"/>
      <c r="G26" s="213"/>
      <c r="H26" s="213"/>
      <c r="I26" s="213"/>
      <c r="J26" s="213"/>
      <c r="K26" s="213"/>
      <c r="L26" s="213"/>
      <c r="M26" s="195"/>
      <c r="N26" s="195"/>
      <c r="O26" s="195"/>
    </row>
    <row r="27" spans="3:15" s="211" customFormat="1" ht="15">
      <c r="C27" s="213"/>
      <c r="D27" s="213"/>
      <c r="E27" s="213"/>
      <c r="F27" s="213"/>
      <c r="G27" s="213"/>
      <c r="H27" s="213"/>
      <c r="I27" s="213"/>
      <c r="J27" s="213"/>
      <c r="K27" s="213"/>
      <c r="L27" s="213"/>
      <c r="M27" s="195"/>
      <c r="N27" s="195"/>
      <c r="O27" s="195"/>
    </row>
    <row r="28" spans="3:15" s="211" customFormat="1" ht="15">
      <c r="C28" s="213"/>
      <c r="D28" s="213"/>
      <c r="E28" s="213"/>
      <c r="F28" s="213"/>
      <c r="G28" s="213"/>
      <c r="H28" s="213"/>
      <c r="I28" s="213"/>
      <c r="J28" s="213"/>
      <c r="K28" s="213"/>
      <c r="L28" s="213"/>
      <c r="M28" s="195"/>
      <c r="N28" s="195"/>
      <c r="O28" s="195"/>
    </row>
    <row r="29" spans="3:15" s="211" customFormat="1" ht="15">
      <c r="C29" s="213"/>
      <c r="D29" s="213"/>
      <c r="E29" s="213"/>
      <c r="F29" s="213"/>
      <c r="G29" s="213"/>
      <c r="H29" s="213"/>
      <c r="I29" s="213"/>
      <c r="J29" s="213"/>
      <c r="K29" s="213"/>
      <c r="L29" s="213"/>
      <c r="M29" s="195"/>
      <c r="N29" s="195"/>
      <c r="O29" s="195"/>
    </row>
    <row r="30" spans="3:15" s="211" customFormat="1" ht="15">
      <c r="C30" s="213"/>
      <c r="D30" s="213"/>
      <c r="E30" s="213"/>
      <c r="F30" s="213"/>
      <c r="G30" s="213"/>
      <c r="H30" s="213"/>
      <c r="I30" s="213"/>
      <c r="J30" s="213"/>
      <c r="K30" s="213"/>
      <c r="L30" s="213"/>
      <c r="M30" s="195"/>
      <c r="N30" s="195"/>
      <c r="O30" s="195"/>
    </row>
    <row r="31" spans="3:15" s="211" customFormat="1" ht="15">
      <c r="C31" s="213"/>
      <c r="D31" s="213"/>
      <c r="E31" s="213"/>
      <c r="F31" s="213"/>
      <c r="G31" s="213"/>
      <c r="H31" s="213"/>
      <c r="I31" s="213"/>
      <c r="J31" s="213"/>
      <c r="K31" s="213"/>
      <c r="L31" s="213"/>
      <c r="M31" s="195"/>
      <c r="N31" s="195"/>
      <c r="O31" s="195"/>
    </row>
    <row r="32" spans="3:15" s="211" customFormat="1" ht="15">
      <c r="C32" s="213"/>
      <c r="D32" s="213"/>
      <c r="E32" s="213"/>
      <c r="F32" s="213"/>
      <c r="G32" s="213"/>
      <c r="H32" s="213"/>
      <c r="I32" s="213"/>
      <c r="J32" s="213"/>
      <c r="K32" s="213"/>
      <c r="L32" s="213"/>
      <c r="M32" s="195"/>
      <c r="N32" s="195"/>
      <c r="O32" s="195"/>
    </row>
    <row r="33" spans="3:15" s="211" customFormat="1" ht="15">
      <c r="C33" s="213"/>
      <c r="D33" s="213"/>
      <c r="E33" s="213"/>
      <c r="F33" s="213"/>
      <c r="G33" s="213"/>
      <c r="H33" s="213"/>
      <c r="I33" s="213"/>
      <c r="J33" s="213"/>
      <c r="K33" s="213"/>
      <c r="L33" s="213"/>
      <c r="M33" s="195"/>
      <c r="N33" s="195"/>
      <c r="O33" s="195"/>
    </row>
    <row r="34" spans="3:15" s="211" customFormat="1" ht="15">
      <c r="C34" s="213"/>
      <c r="D34" s="213"/>
      <c r="E34" s="213"/>
      <c r="F34" s="213"/>
      <c r="G34" s="213"/>
      <c r="H34" s="213"/>
      <c r="I34" s="213"/>
      <c r="J34" s="213"/>
      <c r="K34" s="213"/>
      <c r="L34" s="213"/>
      <c r="M34" s="195"/>
      <c r="N34" s="195"/>
      <c r="O34" s="195"/>
    </row>
    <row r="35" spans="3:15" s="211" customFormat="1" ht="15">
      <c r="C35" s="213"/>
      <c r="D35" s="213"/>
      <c r="E35" s="213"/>
      <c r="F35" s="213"/>
      <c r="G35" s="213"/>
      <c r="H35" s="213"/>
      <c r="I35" s="213"/>
      <c r="J35" s="213"/>
      <c r="K35" s="213"/>
      <c r="L35" s="213"/>
      <c r="M35" s="195"/>
      <c r="N35" s="195"/>
      <c r="O35" s="195"/>
    </row>
    <row r="36" spans="3:15" s="211" customFormat="1" ht="15">
      <c r="C36" s="213"/>
      <c r="D36" s="213"/>
      <c r="E36" s="213"/>
      <c r="F36" s="213"/>
      <c r="G36" s="213"/>
      <c r="H36" s="213"/>
      <c r="I36" s="213"/>
      <c r="J36" s="213"/>
      <c r="K36" s="213"/>
      <c r="L36" s="213"/>
      <c r="M36" s="195"/>
      <c r="N36" s="195"/>
      <c r="O36" s="195"/>
    </row>
    <row r="37" spans="3:15" s="211" customFormat="1" ht="15">
      <c r="C37" s="213"/>
      <c r="D37" s="213"/>
      <c r="E37" s="213"/>
      <c r="F37" s="213"/>
      <c r="G37" s="213"/>
      <c r="H37" s="213"/>
      <c r="I37" s="213"/>
      <c r="J37" s="213"/>
      <c r="K37" s="213"/>
      <c r="L37" s="213"/>
      <c r="M37" s="195"/>
      <c r="N37" s="195"/>
      <c r="O37" s="195"/>
    </row>
    <row r="38" spans="3:15" s="211" customFormat="1" ht="15">
      <c r="C38" s="213"/>
      <c r="D38" s="213"/>
      <c r="E38" s="213"/>
      <c r="F38" s="213"/>
      <c r="G38" s="213"/>
      <c r="H38" s="213"/>
      <c r="I38" s="213"/>
      <c r="J38" s="213"/>
      <c r="K38" s="213"/>
      <c r="L38" s="213"/>
      <c r="M38" s="195"/>
      <c r="N38" s="195"/>
      <c r="O38" s="195"/>
    </row>
    <row r="39" spans="3:15" s="211" customFormat="1" ht="15">
      <c r="C39" s="213"/>
      <c r="D39" s="213"/>
      <c r="E39" s="213"/>
      <c r="F39" s="213"/>
      <c r="G39" s="213"/>
      <c r="H39" s="213"/>
      <c r="I39" s="213"/>
      <c r="J39" s="213"/>
      <c r="K39" s="213"/>
      <c r="L39" s="213"/>
      <c r="M39" s="195"/>
      <c r="N39" s="195"/>
      <c r="O39" s="195"/>
    </row>
    <row r="40" spans="3:15" s="211" customFormat="1" ht="15">
      <c r="C40" s="213"/>
      <c r="D40" s="213"/>
      <c r="E40" s="213"/>
      <c r="F40" s="213"/>
      <c r="G40" s="213"/>
      <c r="H40" s="213"/>
      <c r="I40" s="213"/>
      <c r="J40" s="213"/>
      <c r="K40" s="213"/>
      <c r="L40" s="213"/>
      <c r="M40" s="195"/>
      <c r="N40" s="195"/>
      <c r="O40" s="195"/>
    </row>
    <row r="41" spans="3:15" s="211" customFormat="1" ht="15">
      <c r="C41" s="213"/>
      <c r="D41" s="213"/>
      <c r="E41" s="213"/>
      <c r="F41" s="213"/>
      <c r="G41" s="213"/>
      <c r="H41" s="213"/>
      <c r="I41" s="213"/>
      <c r="J41" s="213"/>
      <c r="K41" s="213"/>
      <c r="L41" s="213"/>
      <c r="M41" s="195"/>
      <c r="N41" s="195"/>
      <c r="O41" s="195"/>
    </row>
    <row r="42" spans="3:15" s="211" customFormat="1" ht="15">
      <c r="C42" s="213"/>
      <c r="D42" s="213"/>
      <c r="E42" s="213"/>
      <c r="F42" s="213"/>
      <c r="G42" s="213"/>
      <c r="H42" s="213"/>
      <c r="I42" s="213"/>
      <c r="J42" s="213"/>
      <c r="K42" s="213"/>
      <c r="L42" s="213"/>
      <c r="M42" s="195"/>
      <c r="N42" s="195"/>
      <c r="O42" s="195"/>
    </row>
    <row r="43" spans="3:15" s="211" customFormat="1" ht="15">
      <c r="C43" s="213"/>
      <c r="D43" s="213"/>
      <c r="E43" s="213"/>
      <c r="F43" s="213"/>
      <c r="G43" s="213"/>
      <c r="H43" s="213"/>
      <c r="I43" s="213"/>
      <c r="J43" s="213"/>
      <c r="K43" s="213"/>
      <c r="L43" s="213"/>
      <c r="M43" s="195"/>
      <c r="N43" s="195"/>
      <c r="O43" s="195"/>
    </row>
    <row r="44" spans="3:15" s="211" customFormat="1" ht="15">
      <c r="C44" s="213"/>
      <c r="D44" s="213"/>
      <c r="E44" s="213"/>
      <c r="F44" s="213"/>
      <c r="G44" s="213"/>
      <c r="H44" s="213"/>
      <c r="I44" s="213"/>
      <c r="J44" s="213"/>
      <c r="K44" s="213"/>
      <c r="L44" s="213"/>
      <c r="M44" s="195"/>
      <c r="N44" s="195"/>
      <c r="O44" s="195"/>
    </row>
    <row r="45" spans="3:15" s="211" customFormat="1" ht="15">
      <c r="C45" s="213"/>
      <c r="D45" s="213"/>
      <c r="E45" s="213"/>
      <c r="F45" s="213"/>
      <c r="G45" s="213"/>
      <c r="H45" s="213"/>
      <c r="I45" s="213"/>
      <c r="J45" s="213"/>
      <c r="K45" s="213"/>
      <c r="L45" s="213"/>
      <c r="M45" s="195"/>
      <c r="N45" s="195"/>
      <c r="O45" s="195"/>
    </row>
    <row r="46" spans="3:15" s="211" customFormat="1" ht="15">
      <c r="C46" s="213"/>
      <c r="D46" s="213"/>
      <c r="E46" s="213"/>
      <c r="F46" s="213"/>
      <c r="G46" s="213"/>
      <c r="H46" s="213"/>
      <c r="I46" s="213"/>
      <c r="J46" s="213"/>
      <c r="K46" s="213"/>
      <c r="L46" s="213"/>
      <c r="M46" s="195"/>
      <c r="N46" s="195"/>
      <c r="O46" s="195"/>
    </row>
    <row r="47" spans="3:15" s="211" customFormat="1" ht="15">
      <c r="C47" s="213"/>
      <c r="D47" s="213"/>
      <c r="E47" s="213"/>
      <c r="F47" s="213"/>
      <c r="G47" s="213"/>
      <c r="H47" s="213"/>
      <c r="I47" s="213"/>
      <c r="J47" s="213"/>
      <c r="K47" s="213"/>
      <c r="L47" s="213"/>
      <c r="M47" s="195"/>
      <c r="N47" s="195"/>
      <c r="O47" s="195"/>
    </row>
    <row r="48" spans="3:15" s="211" customFormat="1" ht="15">
      <c r="C48" s="213"/>
      <c r="D48" s="213"/>
      <c r="E48" s="213"/>
      <c r="F48" s="213"/>
      <c r="G48" s="213"/>
      <c r="H48" s="213"/>
      <c r="I48" s="213"/>
      <c r="J48" s="213"/>
      <c r="K48" s="213"/>
      <c r="L48" s="213"/>
      <c r="M48" s="195"/>
      <c r="N48" s="195"/>
      <c r="O48" s="195"/>
    </row>
    <row r="49" spans="3:15" s="211" customFormat="1" ht="15">
      <c r="C49" s="213"/>
      <c r="D49" s="213"/>
      <c r="E49" s="213"/>
      <c r="F49" s="213"/>
      <c r="G49" s="213"/>
      <c r="H49" s="213"/>
      <c r="I49" s="213"/>
      <c r="J49" s="213"/>
      <c r="K49" s="213"/>
      <c r="L49" s="213"/>
      <c r="M49" s="195"/>
      <c r="N49" s="195"/>
      <c r="O49" s="195"/>
    </row>
    <row r="50" spans="3:15" s="211" customFormat="1" ht="15">
      <c r="C50" s="213"/>
      <c r="D50" s="213"/>
      <c r="E50" s="213"/>
      <c r="F50" s="213"/>
      <c r="G50" s="213"/>
      <c r="H50" s="213"/>
      <c r="I50" s="213"/>
      <c r="J50" s="213"/>
      <c r="K50" s="213"/>
      <c r="L50" s="213"/>
      <c r="M50" s="195"/>
      <c r="N50" s="195"/>
      <c r="O50" s="195"/>
    </row>
    <row r="51" spans="3:15" s="211" customFormat="1" ht="15">
      <c r="C51" s="213"/>
      <c r="D51" s="213"/>
      <c r="E51" s="213"/>
      <c r="F51" s="213"/>
      <c r="G51" s="213"/>
      <c r="H51" s="213"/>
      <c r="I51" s="213"/>
      <c r="J51" s="213"/>
      <c r="K51" s="213"/>
      <c r="L51" s="213"/>
      <c r="M51" s="195"/>
      <c r="N51" s="195"/>
      <c r="O51" s="195"/>
    </row>
    <row r="52" spans="3:15" s="211" customFormat="1" ht="15">
      <c r="C52" s="213"/>
      <c r="D52" s="213"/>
      <c r="E52" s="213"/>
      <c r="F52" s="213"/>
      <c r="G52" s="213"/>
      <c r="H52" s="213"/>
      <c r="I52" s="213"/>
      <c r="J52" s="213"/>
      <c r="K52" s="213"/>
      <c r="L52" s="213"/>
      <c r="M52" s="195"/>
      <c r="N52" s="195"/>
      <c r="O52" s="195"/>
    </row>
    <row r="53" spans="3:15" s="211" customFormat="1" ht="15">
      <c r="C53" s="213"/>
      <c r="D53" s="213"/>
      <c r="E53" s="213"/>
      <c r="F53" s="213"/>
      <c r="G53" s="213"/>
      <c r="H53" s="213"/>
      <c r="I53" s="213"/>
      <c r="J53" s="213"/>
      <c r="K53" s="213"/>
      <c r="L53" s="213"/>
      <c r="M53" s="195"/>
      <c r="N53" s="195"/>
      <c r="O53" s="195"/>
    </row>
    <row r="54" spans="3:15" s="211" customFormat="1" ht="15">
      <c r="C54" s="213"/>
      <c r="D54" s="213"/>
      <c r="E54" s="213"/>
      <c r="F54" s="213"/>
      <c r="G54" s="213"/>
      <c r="H54" s="213"/>
      <c r="I54" s="213"/>
      <c r="J54" s="213"/>
      <c r="K54" s="213"/>
      <c r="L54" s="213"/>
      <c r="M54" s="195"/>
      <c r="N54" s="195"/>
      <c r="O54" s="195"/>
    </row>
    <row r="55" spans="3:15" s="211" customFormat="1" ht="15">
      <c r="C55" s="213"/>
      <c r="D55" s="213"/>
      <c r="E55" s="213"/>
      <c r="F55" s="213"/>
      <c r="G55" s="213"/>
      <c r="H55" s="213"/>
      <c r="I55" s="213"/>
      <c r="J55" s="213"/>
      <c r="K55" s="213"/>
      <c r="L55" s="213"/>
      <c r="M55" s="195"/>
      <c r="N55" s="195"/>
      <c r="O55" s="195"/>
    </row>
    <row r="56" spans="3:15" s="211" customFormat="1" ht="15">
      <c r="C56" s="213"/>
      <c r="D56" s="213"/>
      <c r="E56" s="213"/>
      <c r="F56" s="213"/>
      <c r="G56" s="213"/>
      <c r="H56" s="213"/>
      <c r="I56" s="213"/>
      <c r="J56" s="213"/>
      <c r="K56" s="213"/>
      <c r="L56" s="213"/>
      <c r="M56" s="195"/>
      <c r="N56" s="195"/>
      <c r="O56" s="195"/>
    </row>
    <row r="57" spans="3:15" s="211" customFormat="1" ht="15">
      <c r="C57" s="213"/>
      <c r="D57" s="213"/>
      <c r="E57" s="213"/>
      <c r="F57" s="213"/>
      <c r="G57" s="213"/>
      <c r="H57" s="213"/>
      <c r="I57" s="213"/>
      <c r="J57" s="213"/>
      <c r="K57" s="213"/>
      <c r="L57" s="213"/>
      <c r="M57" s="195"/>
      <c r="N57" s="195"/>
      <c r="O57" s="195"/>
    </row>
    <row r="58" spans="3:15" s="211" customFormat="1" ht="15">
      <c r="C58" s="213"/>
      <c r="D58" s="213"/>
      <c r="E58" s="213"/>
      <c r="F58" s="213"/>
      <c r="G58" s="213"/>
      <c r="H58" s="213"/>
      <c r="I58" s="213"/>
      <c r="J58" s="213"/>
      <c r="K58" s="213"/>
      <c r="L58" s="213"/>
      <c r="M58" s="195"/>
      <c r="N58" s="195"/>
      <c r="O58" s="195"/>
    </row>
    <row r="59" spans="3:15" s="211" customFormat="1" ht="15">
      <c r="C59" s="213"/>
      <c r="D59" s="213"/>
      <c r="E59" s="213"/>
      <c r="F59" s="213"/>
      <c r="G59" s="213"/>
      <c r="H59" s="213"/>
      <c r="I59" s="213"/>
      <c r="J59" s="213"/>
      <c r="K59" s="213"/>
      <c r="L59" s="213"/>
      <c r="M59" s="195"/>
      <c r="N59" s="195"/>
      <c r="O59" s="195"/>
    </row>
    <row r="60" spans="3:15" s="211" customFormat="1" ht="15">
      <c r="C60" s="213"/>
      <c r="D60" s="213"/>
      <c r="E60" s="213"/>
      <c r="F60" s="213"/>
      <c r="G60" s="213"/>
      <c r="H60" s="213"/>
      <c r="I60" s="213"/>
      <c r="J60" s="213"/>
      <c r="K60" s="213"/>
      <c r="L60" s="213"/>
      <c r="M60" s="195"/>
      <c r="N60" s="195"/>
      <c r="O60" s="195"/>
    </row>
    <row r="61" spans="3:15" s="211" customFormat="1" ht="15">
      <c r="C61" s="213"/>
      <c r="D61" s="213"/>
      <c r="E61" s="213"/>
      <c r="F61" s="213"/>
      <c r="G61" s="213"/>
      <c r="H61" s="213"/>
      <c r="I61" s="213"/>
      <c r="J61" s="213"/>
      <c r="K61" s="213"/>
      <c r="L61" s="213"/>
      <c r="M61" s="195"/>
      <c r="N61" s="195"/>
      <c r="O61" s="195"/>
    </row>
    <row r="62" spans="3:15" s="211" customFormat="1" ht="15">
      <c r="C62" s="213"/>
      <c r="D62" s="213"/>
      <c r="E62" s="213"/>
      <c r="F62" s="213"/>
      <c r="G62" s="213"/>
      <c r="H62" s="213"/>
      <c r="I62" s="213"/>
      <c r="J62" s="213"/>
      <c r="K62" s="213"/>
      <c r="L62" s="213"/>
      <c r="M62" s="195"/>
      <c r="N62" s="195"/>
      <c r="O62" s="195"/>
    </row>
    <row r="63" spans="3:15" s="211" customFormat="1" ht="15">
      <c r="C63" s="213"/>
      <c r="D63" s="213"/>
      <c r="E63" s="213"/>
      <c r="F63" s="213"/>
      <c r="G63" s="213"/>
      <c r="H63" s="213"/>
      <c r="I63" s="213"/>
      <c r="J63" s="213"/>
      <c r="K63" s="213"/>
      <c r="L63" s="213"/>
      <c r="M63" s="195"/>
      <c r="N63" s="195"/>
      <c r="O63" s="195"/>
    </row>
    <row r="64" spans="3:15" s="211" customFormat="1" ht="15">
      <c r="C64" s="213"/>
      <c r="D64" s="213"/>
      <c r="E64" s="213"/>
      <c r="F64" s="213"/>
      <c r="G64" s="213"/>
      <c r="H64" s="213"/>
      <c r="I64" s="213"/>
      <c r="J64" s="213"/>
      <c r="K64" s="213"/>
      <c r="L64" s="213"/>
      <c r="M64" s="195"/>
      <c r="N64" s="195"/>
      <c r="O64" s="195"/>
    </row>
  </sheetData>
  <sheetProtection/>
  <mergeCells count="9">
    <mergeCell ref="A1:H1"/>
    <mergeCell ref="E2:H2"/>
    <mergeCell ref="F3:G3"/>
    <mergeCell ref="H3:H4"/>
    <mergeCell ref="A19:B19"/>
    <mergeCell ref="A3:A4"/>
    <mergeCell ref="B3:B4"/>
    <mergeCell ref="C3:D3"/>
    <mergeCell ref="E3:E4"/>
  </mergeCells>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N.R.E.G.S.4</dc:creator>
  <cp:keywords/>
  <dc:description/>
  <cp:lastModifiedBy>MGNREGS-4</cp:lastModifiedBy>
  <cp:lastPrinted>2012-02-09T05:39:55Z</cp:lastPrinted>
  <dcterms:created xsi:type="dcterms:W3CDTF">2008-06-03T10:00:46Z</dcterms:created>
  <dcterms:modified xsi:type="dcterms:W3CDTF">2012-02-10T06:09:33Z</dcterms:modified>
  <cp:category/>
  <cp:version/>
  <cp:contentType/>
  <cp:contentStatus/>
</cp:coreProperties>
</file>